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Owner/Desktop/作業中/札連業務関係/札連JP_NC大会エントリーフォーム/2024-25/"/>
    </mc:Choice>
  </mc:AlternateContent>
  <xr:revisionPtr revIDLastSave="0" documentId="13_ncr:1_{63872469-3FE6-9244-BCED-314D22A89D66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入力説明" sheetId="1" r:id="rId1"/>
    <sheet name="選手登録ページ" sheetId="2" r:id="rId2"/>
    <sheet name="エントリーフォーム（印刷）" sheetId="3" r:id="rId3"/>
    <sheet name="ジュニア大会用エントリーフォーム（印刷）" sheetId="7" r:id="rId4"/>
    <sheet name="直入力用フォーム" sheetId="5" r:id="rId5"/>
    <sheet name="ジュニア大会直入力用フォーム" sheetId="8" r:id="rId6"/>
    <sheet name="大会名リスト" sheetId="4" r:id="rId7"/>
  </sheets>
  <definedNames>
    <definedName name="_xlnm.Print_Area" localSheetId="2">'エントリーフォーム（印刷）'!$A$1:$R$45</definedName>
    <definedName name="_xlnm.Print_Area" localSheetId="5">ジュニア大会直入力用フォーム!$A$1:$R$45</definedName>
    <definedName name="_xlnm.Print_Area" localSheetId="3">'ジュニア大会用エントリーフォーム（印刷）'!$A$1:$R$45</definedName>
    <definedName name="_xlnm.Print_Area" localSheetId="4">直入力用フォーム!$A$1:$R$45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7" l="1"/>
  <c r="C14" i="7"/>
  <c r="C17" i="3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AA2" i="8"/>
  <c r="L22" i="7"/>
  <c r="N23" i="7"/>
  <c r="L1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L35" i="7"/>
  <c r="D35" i="7"/>
  <c r="Q34" i="7"/>
  <c r="H34" i="7"/>
  <c r="C34" i="7"/>
  <c r="Q33" i="7"/>
  <c r="J33" i="7"/>
  <c r="H33" i="7"/>
  <c r="C33" i="7"/>
  <c r="Q32" i="7"/>
  <c r="J32" i="7"/>
  <c r="H32" i="7"/>
  <c r="C32" i="7"/>
  <c r="Q31" i="7"/>
  <c r="J31" i="7"/>
  <c r="H31" i="7"/>
  <c r="C31" i="7"/>
  <c r="N29" i="7"/>
  <c r="I29" i="7"/>
  <c r="E29" i="7"/>
  <c r="C29" i="7"/>
  <c r="C26" i="7"/>
  <c r="N25" i="7"/>
  <c r="D25" i="7"/>
  <c r="C24" i="7"/>
  <c r="D23" i="7"/>
  <c r="C22" i="7"/>
  <c r="L21" i="7"/>
  <c r="D21" i="7"/>
  <c r="C19" i="7"/>
  <c r="C16" i="7"/>
  <c r="L16" i="7"/>
  <c r="C12" i="7"/>
  <c r="C10" i="7"/>
  <c r="AE2" i="7"/>
  <c r="N19" i="7" s="1"/>
  <c r="AA2" i="7"/>
  <c r="J19" i="7" l="1"/>
  <c r="Q19" i="7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L35" i="3"/>
  <c r="D35" i="3"/>
  <c r="Q34" i="3"/>
  <c r="J34" i="3"/>
  <c r="H34" i="3"/>
  <c r="C34" i="3"/>
  <c r="Q33" i="3"/>
  <c r="J33" i="3"/>
  <c r="H33" i="3"/>
  <c r="C33" i="3"/>
  <c r="Q32" i="3"/>
  <c r="J32" i="3"/>
  <c r="H32" i="3"/>
  <c r="C32" i="3"/>
  <c r="Q31" i="3"/>
  <c r="J31" i="3"/>
  <c r="H31" i="3"/>
  <c r="C31" i="3"/>
  <c r="N29" i="3"/>
  <c r="I29" i="3"/>
  <c r="E29" i="3"/>
  <c r="C29" i="3"/>
  <c r="C26" i="3"/>
  <c r="N25" i="3"/>
  <c r="D25" i="3"/>
  <c r="C24" i="3"/>
  <c r="D23" i="3"/>
  <c r="N22" i="3"/>
  <c r="J22" i="3"/>
  <c r="C22" i="3"/>
  <c r="L21" i="3"/>
  <c r="D21" i="3"/>
  <c r="C19" i="3"/>
  <c r="L16" i="3"/>
  <c r="C16" i="3"/>
  <c r="J14" i="3"/>
  <c r="C14" i="3"/>
  <c r="C12" i="3"/>
  <c r="O10" i="3"/>
  <c r="J10" i="3"/>
  <c r="C10" i="3"/>
  <c r="AE2" i="3"/>
  <c r="Q19" i="3" s="1"/>
  <c r="AA2" i="3"/>
  <c r="J19" i="3" l="1"/>
  <c r="N19" i="3"/>
</calcChain>
</file>

<file path=xl/sharedStrings.xml><?xml version="1.0" encoding="utf-8"?>
<sst xmlns="http://schemas.openxmlformats.org/spreadsheetml/2006/main" count="664" uniqueCount="260">
  <si>
    <t>選手登録ページに書く項目に該当する選手のデータを入力しておくことにより,毎回入力しなくても複数の選手のエントリーフォームが印刷できます。</t>
  </si>
  <si>
    <t>１.選手登録ページに選手データを入力する。　</t>
  </si>
  <si>
    <t>生年月日は,　1993/2/15　の形式で入力のこと。</t>
  </si>
  <si>
    <t>※</t>
  </si>
  <si>
    <t>選手登録ページ入力書式</t>
  </si>
  <si>
    <t>選手氏名</t>
  </si>
  <si>
    <t>ふりがな</t>
  </si>
  <si>
    <t>全日本会員登録番号</t>
  </si>
  <si>
    <t>種　目</t>
  </si>
  <si>
    <t>組　別</t>
  </si>
  <si>
    <t>所属連盟</t>
  </si>
  <si>
    <t>所属団体・学校名</t>
  </si>
  <si>
    <t>生年月日満年齢</t>
  </si>
  <si>
    <t>性別</t>
  </si>
  <si>
    <t>身長</t>
  </si>
  <si>
    <t>体重</t>
  </si>
  <si>
    <t>勤務先・学校名</t>
  </si>
  <si>
    <t>自宅住所</t>
  </si>
  <si>
    <t>加入傷害保険</t>
  </si>
  <si>
    <t>大会成績</t>
  </si>
  <si>
    <t>チームキャプテン連絡先</t>
  </si>
  <si>
    <t>学年</t>
  </si>
  <si>
    <t>電話番号</t>
  </si>
  <si>
    <t>郵便番号</t>
  </si>
  <si>
    <t>勤務先･学校住所</t>
  </si>
  <si>
    <t>ｽﾎﾟｰﾂ傷害保険</t>
  </si>
  <si>
    <t>保険会社</t>
  </si>
  <si>
    <t>記号番号</t>
  </si>
  <si>
    <t>大会１</t>
  </si>
  <si>
    <t>成績１</t>
  </si>
  <si>
    <t>大会２</t>
  </si>
  <si>
    <t>成績２</t>
  </si>
  <si>
    <t>大会３</t>
  </si>
  <si>
    <t>成績３</t>
  </si>
  <si>
    <t>大会４</t>
  </si>
  <si>
    <t>成績４</t>
  </si>
  <si>
    <t>大会５</t>
  </si>
  <si>
    <t>成績５</t>
  </si>
  <si>
    <t>大会６</t>
  </si>
  <si>
    <t>成績６</t>
  </si>
  <si>
    <t>大会７</t>
  </si>
  <si>
    <t>成績７</t>
  </si>
  <si>
    <t>大会８</t>
  </si>
  <si>
    <t>成績８</t>
  </si>
  <si>
    <t>氏名</t>
  </si>
  <si>
    <t>札幌　太郎</t>
  </si>
  <si>
    <t>さっぽろ　たろう</t>
  </si>
  <si>
    <t>ジャンプ</t>
  </si>
  <si>
    <t>成年</t>
  </si>
  <si>
    <t>北海道スキー連盟</t>
  </si>
  <si>
    <t>札幌スポーツジャンプ</t>
  </si>
  <si>
    <t>男</t>
  </si>
  <si>
    <t>北海道札幌高校</t>
  </si>
  <si>
    <t>011-308-2222</t>
  </si>
  <si>
    <t>069-0055</t>
  </si>
  <si>
    <t>北海道札幌市手稲区西宮の沢一条</t>
  </si>
  <si>
    <t>002-0021</t>
  </si>
  <si>
    <t>北海道石狩郡当別町</t>
  </si>
  <si>
    <t>安田火災</t>
  </si>
  <si>
    <t>DJU-25006</t>
  </si>
  <si>
    <t>雪印杯</t>
  </si>
  <si>
    <t>ＨＢＣ</t>
  </si>
  <si>
    <t>ＵＨＢ</t>
  </si>
  <si>
    <t>大倉ナイター</t>
  </si>
  <si>
    <t>011-215-5555</t>
  </si>
  <si>
    <t>北海　花子</t>
  </si>
  <si>
    <t>ほっかい　はなこ</t>
  </si>
  <si>
    <t>少年</t>
  </si>
  <si>
    <t>女</t>
  </si>
  <si>
    <t>札幌市手稲小学校</t>
  </si>
  <si>
    <t>011-333-1111</t>
  </si>
  <si>
    <t>002-0011</t>
  </si>
  <si>
    <t>北海道札幌市白石区中央一条</t>
  </si>
  <si>
    <t>005-0021</t>
  </si>
  <si>
    <t>北海道札幌市南区真駒内本町</t>
  </si>
  <si>
    <t>011-111-2222</t>
  </si>
  <si>
    <t>○</t>
  </si>
  <si>
    <t>TVｈ-Jr</t>
  </si>
  <si>
    <t>ミズノJr</t>
  </si>
  <si>
    <t>宮様Jr</t>
  </si>
  <si>
    <t>宮様</t>
  </si>
  <si>
    <t>２.エントリーフォームの印刷</t>
  </si>
  <si>
    <r>
      <t>選手登録が終了したら,「印刷フォーム」のページにおいて,</t>
    </r>
    <r>
      <rPr>
        <b/>
        <sz val="12"/>
        <color rgb="FF1FB714"/>
        <rFont val="細明朝"/>
      </rPr>
      <t>緑の枠内</t>
    </r>
    <r>
      <rPr>
        <sz val="12"/>
        <color rgb="FF000000"/>
        <rFont val="細明朝"/>
      </rPr>
      <t>に選手の番号を入力すると</t>
    </r>
  </si>
  <si>
    <t>選手登録された内容が,自動的に表示されます。</t>
  </si>
  <si>
    <t>競技会名を「ドロップダウンリスト」から選択</t>
  </si>
  <si>
    <t>番号</t>
  </si>
  <si>
    <t>ＦＩＳコード</t>
  </si>
  <si>
    <t>ホッカイドウノルディックスキークラブ</t>
  </si>
  <si>
    <t>札幌スキー連盟　ジャンプ・コンバインド競技会</t>
  </si>
  <si>
    <t>※　ＳＡＪポイント</t>
  </si>
  <si>
    <t>※　番号</t>
  </si>
  <si>
    <t>エントリーフォーム</t>
  </si>
  <si>
    <t xml:space="preserve"> 　記入の不備なものは受付ないので、充分注意のこと</t>
  </si>
  <si>
    <t>年齢起算日</t>
  </si>
  <si>
    <r>
      <t>　　</t>
    </r>
    <r>
      <rPr>
        <b/>
        <u/>
        <sz val="10"/>
        <color rgb="FF000000"/>
        <rFont val="ＭＳ Ｐゴシック"/>
        <family val="2"/>
        <charset val="128"/>
      </rPr>
      <t>*エントリーフォームは、１大会につき種目ごとに１枚提出して下さい。</t>
    </r>
  </si>
  <si>
    <t>競技会名</t>
  </si>
  <si>
    <t xml:space="preserve">第42回札幌市長杯宮の森ｻﾏｰｼﾞｬﾝﾌﾟ大会 </t>
  </si>
  <si>
    <t>所属団体</t>
  </si>
  <si>
    <t>生年月日　　　    満年齢</t>
  </si>
  <si>
    <t>歳</t>
  </si>
  <si>
    <t>・</t>
  </si>
  <si>
    <t>身長・体重</t>
  </si>
  <si>
    <t>ｃｍ</t>
  </si>
  <si>
    <t>Ｋｇ</t>
  </si>
  <si>
    <t>年</t>
  </si>
  <si>
    <t>　〒</t>
  </si>
  <si>
    <t>スポーツ傷害保険</t>
  </si>
  <si>
    <t>その他傷害保険</t>
  </si>
  <si>
    <r>
      <t>本年度の成績</t>
    </r>
    <r>
      <rPr>
        <sz val="10"/>
        <color rgb="FF000000"/>
        <rFont val="ＭＳ Ｐゴシック"/>
        <family val="2"/>
        <charset val="128"/>
      </rPr>
      <t>　　　　  　　</t>
    </r>
    <r>
      <rPr>
        <b/>
        <sz val="10"/>
        <color rgb="FF000000"/>
        <rFont val="ＭＳ Ｐゴシック"/>
        <family val="2"/>
        <charset val="128"/>
      </rPr>
      <t>※記入のない者はシードに関する権利を失う.</t>
    </r>
  </si>
  <si>
    <t>大会名</t>
  </si>
  <si>
    <t>順位</t>
  </si>
  <si>
    <t>位</t>
  </si>
  <si>
    <t>チームキャプテン　連絡先</t>
  </si>
  <si>
    <t>氏　名　</t>
  </si>
  <si>
    <t>　　保護者の承諾書　（小・中学生出場者は保護者の承諾書を必ず記入のこと。）</t>
  </si>
  <si>
    <t>月</t>
  </si>
  <si>
    <t>日</t>
  </si>
  <si>
    <t>上記、</t>
  </si>
  <si>
    <t>が、本大会に参加することを認め</t>
  </si>
  <si>
    <t xml:space="preserve">自己責任に基づく事故発生の場合は､私の責任において処理いたします｡  </t>
  </si>
  <si>
    <t>保 護 者</t>
  </si>
  <si>
    <t>印</t>
  </si>
  <si>
    <t>　※印欄には記入しないこと。本年度の成績、加入傷害保険の欄は必ず記入のこと。</t>
  </si>
  <si>
    <t>　※小・中学生出場者は保護者の承諾書を必ず記入のこと。 　　　　　　　　　　　　　　　　　</t>
  </si>
  <si>
    <t>　※取得した個人情報は，大会運営に関する業務以外に使用いたしません。</t>
  </si>
  <si>
    <t>※　№　　　　　　　　　　　</t>
  </si>
  <si>
    <t xml:space="preserve">第21回札幌市長杯荒井山ｼﾞｭﾆｱ・ｻﾏｰｼﾞｬﾝﾌﾟ大会 </t>
  </si>
  <si>
    <t xml:space="preserve">第14回雪印ﾒｸﾞﾐﾙｸ杯ｼﾞｭﾆｱｻﾏｰｼﾞｬﾝﾌﾟ大会 </t>
  </si>
  <si>
    <t xml:space="preserve">第25回札幌市長杯大倉山ｻﾏｰｼﾞｬﾝﾌﾟ大会 </t>
  </si>
  <si>
    <t xml:space="preserve">大成建設ﾁｬﾚﾝｼﾞｶﾂﾌﾟ2024大倉山ｻﾏｰｼﾞｬﾝﾌﾟ大会 </t>
  </si>
  <si>
    <t>第67回HBCカップジャンプ競技会</t>
  </si>
  <si>
    <t>第52回HTBカップ国際ジャンプ競技大会 FISコンチネンタルカップ2025</t>
  </si>
  <si>
    <r>
      <rPr>
        <sz val="10.8"/>
        <color rgb="FF000000"/>
        <rFont val="細明朝"/>
      </rPr>
      <t>第64回STVカップ国際スキージャンプ競技大会 FISコンチネンタルカップ2025</t>
    </r>
  </si>
  <si>
    <r>
      <rPr>
        <sz val="10.8"/>
        <color rgb="FF000000"/>
        <rFont val="細明朝"/>
      </rPr>
      <t>第36回TVh杯ジャンプ大会</t>
    </r>
  </si>
  <si>
    <r>
      <rPr>
        <sz val="10.8"/>
        <color rgb="FF000000"/>
        <rFont val="細明朝"/>
      </rPr>
      <t xml:space="preserve">第66回雪印メグミルク杯ジャンプ大会 </t>
    </r>
  </si>
  <si>
    <r>
      <rPr>
        <sz val="10.8"/>
        <color rgb="FF000000"/>
        <rFont val="細明朝"/>
      </rPr>
      <t>雪印メグミルク カツゲンカップ2025ジャンプ大会</t>
    </r>
  </si>
  <si>
    <r>
      <rPr>
        <sz val="10.8"/>
        <color rgb="FF000000"/>
        <rFont val="細明朝"/>
      </rPr>
      <t>第53回札幌オリンピック記念スキージャンプ 大会</t>
    </r>
  </si>
  <si>
    <r>
      <rPr>
        <sz val="10.8"/>
        <color rgb="FF000000"/>
        <rFont val="細明朝"/>
      </rPr>
      <t>第96回宮様スキー国際競技会ノーマルヒル</t>
    </r>
  </si>
  <si>
    <r>
      <rPr>
        <sz val="10.8"/>
        <color rgb="FF000000"/>
        <rFont val="細明朝"/>
      </rPr>
      <t>第96回宮様スキー国際競技会コンバインド</t>
    </r>
  </si>
  <si>
    <r>
      <rPr>
        <sz val="10.8"/>
        <color rgb="FF000000"/>
        <rFont val="細明朝"/>
      </rPr>
      <t>第96回宮様スキー国際競技会ラージヒル</t>
    </r>
  </si>
  <si>
    <t>伊藤杯ノルディックコンバインド2025</t>
  </si>
  <si>
    <r>
      <rPr>
        <sz val="10.8"/>
        <color rgb="FF000000"/>
        <rFont val="細明朝"/>
      </rPr>
      <t>第26回伊藤杯シーズンファイナルナイタージャンプ大会</t>
    </r>
  </si>
  <si>
    <t>第16回伊藤杯ジュニアジャンプ大会</t>
  </si>
  <si>
    <r>
      <rPr>
        <sz val="10.8"/>
        <color rgb="FF000000"/>
        <rFont val="MS Mincho"/>
        <family val="1"/>
        <charset val="128"/>
      </rPr>
      <t>第</t>
    </r>
    <r>
      <rPr>
        <sz val="10.8"/>
        <color rgb="FF000000"/>
        <rFont val="Times New Roman"/>
        <family val="1"/>
      </rPr>
      <t>48</t>
    </r>
    <r>
      <rPr>
        <sz val="10.8"/>
        <color rgb="FF000000"/>
        <rFont val="MS Mincho"/>
        <family val="1"/>
        <charset val="128"/>
      </rPr>
      <t>回ミズノ杯ジュニアジャンプ競技大会
 兼 第</t>
    </r>
    <r>
      <rPr>
        <sz val="10.8"/>
        <color rgb="FF000000"/>
        <rFont val="Times New Roman"/>
        <family val="1"/>
      </rPr>
      <t>49</t>
    </r>
    <r>
      <rPr>
        <sz val="10.8"/>
        <color rgb="FF000000"/>
        <rFont val="MS Mincho"/>
        <family val="1"/>
        <charset val="128"/>
      </rPr>
      <t>回全道スポーツ少年団ジャンプ大会</t>
    </r>
  </si>
  <si>
    <r>
      <rPr>
        <sz val="10.8"/>
        <color rgb="FF000000"/>
        <rFont val="細明朝"/>
      </rPr>
      <t>第47回宮様ジュニア・ジャンプ競技会</t>
    </r>
  </si>
  <si>
    <t>チーム名または   学校名</t>
  </si>
  <si>
    <t>大倉 太郎</t>
    <rPh sb="0" eb="2">
      <t>オオクラ</t>
    </rPh>
    <rPh sb="3" eb="5">
      <t>タロウ</t>
    </rPh>
    <phoneticPr fontId="36"/>
  </si>
  <si>
    <t>大倉　三郎</t>
    <rPh sb="0" eb="2">
      <t>オオクラ</t>
    </rPh>
    <rPh sb="3" eb="5">
      <t>サブロウ</t>
    </rPh>
    <phoneticPr fontId="36"/>
  </si>
  <si>
    <t>男</t>
    <rPh sb="0" eb="1">
      <t>オトコ</t>
    </rPh>
    <phoneticPr fontId="36"/>
  </si>
  <si>
    <t>北海道札幌中学校</t>
    <rPh sb="5" eb="8">
      <t>チュウガッコウ</t>
    </rPh>
    <phoneticPr fontId="36"/>
  </si>
  <si>
    <t>◯</t>
    <phoneticPr fontId="36"/>
  </si>
  <si>
    <t>あいおい損保</t>
    <phoneticPr fontId="36"/>
  </si>
  <si>
    <t>第35回TVh杯</t>
    <rPh sb="0" eb="1">
      <t xml:space="preserve">ダイ </t>
    </rPh>
    <rPh sb="3" eb="4">
      <t>カイ</t>
    </rPh>
    <rPh sb="7" eb="8">
      <t>ハイ</t>
    </rPh>
    <phoneticPr fontId="36"/>
  </si>
  <si>
    <t>第95回宮様LH</t>
    <rPh sb="0" eb="1">
      <t xml:space="preserve">ダイ </t>
    </rPh>
    <rPh sb="3" eb="4">
      <t>カイ</t>
    </rPh>
    <rPh sb="4" eb="6">
      <t>ミヤサマ</t>
    </rPh>
    <phoneticPr fontId="36"/>
  </si>
  <si>
    <t>第25回大倉ナイター</t>
    <rPh sb="0" eb="1">
      <t xml:space="preserve">ダイ </t>
    </rPh>
    <rPh sb="3" eb="4">
      <t>カイ</t>
    </rPh>
    <phoneticPr fontId="36"/>
  </si>
  <si>
    <t>第65回雪印メグミルク杯少年組</t>
    <rPh sb="0" eb="1">
      <t xml:space="preserve">ダイ </t>
    </rPh>
    <rPh sb="4" eb="6">
      <t>ユキジルセィ</t>
    </rPh>
    <rPh sb="11" eb="12">
      <t xml:space="preserve">ハイ </t>
    </rPh>
    <rPh sb="12" eb="14">
      <t>ショウネn</t>
    </rPh>
    <rPh sb="14" eb="15">
      <t>グミ</t>
    </rPh>
    <phoneticPr fontId="36"/>
  </si>
  <si>
    <t>01100849</t>
    <phoneticPr fontId="36"/>
  </si>
  <si>
    <t>0958650</t>
    <phoneticPr fontId="36"/>
  </si>
  <si>
    <t>チーム名または   学校名</t>
    <phoneticPr fontId="36"/>
  </si>
  <si>
    <t>男子組</t>
    <rPh sb="0" eb="3">
      <t>ダンセィ</t>
    </rPh>
    <phoneticPr fontId="36"/>
  </si>
  <si>
    <t>女子組</t>
    <rPh sb="0" eb="3">
      <t>ジョセィ</t>
    </rPh>
    <phoneticPr fontId="36"/>
  </si>
  <si>
    <t>少年組</t>
    <rPh sb="0" eb="3">
      <t>ショウネn</t>
    </rPh>
    <phoneticPr fontId="36"/>
  </si>
  <si>
    <t>小学生1部</t>
    <rPh sb="0" eb="3">
      <t>ショウガク</t>
    </rPh>
    <phoneticPr fontId="36"/>
  </si>
  <si>
    <t>小学生2部</t>
    <rPh sb="0" eb="1">
      <t>ショウガク</t>
    </rPh>
    <phoneticPr fontId="36"/>
  </si>
  <si>
    <t>ジャンプ</t>
    <phoneticPr fontId="36"/>
  </si>
  <si>
    <t>コンバインド</t>
    <phoneticPr fontId="36"/>
  </si>
  <si>
    <t>女</t>
    <rPh sb="0" eb="1">
      <t>オンナ</t>
    </rPh>
    <phoneticPr fontId="36"/>
  </si>
  <si>
    <t>成年組</t>
    <rPh sb="0" eb="3">
      <t>セイネn</t>
    </rPh>
    <phoneticPr fontId="36"/>
  </si>
  <si>
    <t>ジュニア組</t>
    <phoneticPr fontId="36"/>
  </si>
  <si>
    <t>ジュニア男子組</t>
    <rPh sb="4" eb="7">
      <t>ダンセィ</t>
    </rPh>
    <phoneticPr fontId="36"/>
  </si>
  <si>
    <t>ジュニア女子組</t>
    <rPh sb="4" eb="7">
      <t>ジョセィ</t>
    </rPh>
    <phoneticPr fontId="36"/>
  </si>
  <si>
    <t>中学生男子の部</t>
    <rPh sb="0" eb="3">
      <t>チュウグ</t>
    </rPh>
    <rPh sb="3" eb="5">
      <t>ダンセィ</t>
    </rPh>
    <rPh sb="6" eb="7">
      <t xml:space="preserve">ブ </t>
    </rPh>
    <phoneticPr fontId="36"/>
  </si>
  <si>
    <t>中学生女子の部</t>
    <rPh sb="0" eb="3">
      <t>チュウグ</t>
    </rPh>
    <rPh sb="3" eb="5">
      <t>ジョセィ</t>
    </rPh>
    <rPh sb="6" eb="7">
      <t xml:space="preserve">ブ </t>
    </rPh>
    <phoneticPr fontId="36"/>
  </si>
  <si>
    <t>北海道スキー連盟</t>
    <rPh sb="0" eb="3">
      <t>ホッカイ</t>
    </rPh>
    <phoneticPr fontId="36"/>
  </si>
  <si>
    <t>青森県スキー連盟</t>
    <rPh sb="0" eb="3">
      <t>アオモリ</t>
    </rPh>
    <phoneticPr fontId="36"/>
  </si>
  <si>
    <t>岩手県スキー連盟</t>
    <rPh sb="0" eb="3">
      <t>イワテ</t>
    </rPh>
    <phoneticPr fontId="36"/>
  </si>
  <si>
    <t>秋田県スキー連盟</t>
    <rPh sb="0" eb="3">
      <t>アキタケn</t>
    </rPh>
    <phoneticPr fontId="36"/>
  </si>
  <si>
    <t>宮城県スキー連盟</t>
    <rPh sb="0" eb="3">
      <t>ミヤギ</t>
    </rPh>
    <phoneticPr fontId="36"/>
  </si>
  <si>
    <r>
      <rPr>
        <sz val="10.8"/>
        <color rgb="FF000000"/>
        <rFont val="MS Mincho"/>
        <family val="1"/>
        <charset val="128"/>
      </rPr>
      <t>山形県</t>
    </r>
    <r>
      <rPr>
        <sz val="10.8"/>
        <color rgb="FF000000"/>
        <rFont val="細明朝"/>
      </rPr>
      <t>スキー連盟</t>
    </r>
    <rPh sb="0" eb="3">
      <t>ヤマガタ</t>
    </rPh>
    <phoneticPr fontId="36"/>
  </si>
  <si>
    <r>
      <rPr>
        <sz val="10.8"/>
        <color rgb="FF000000"/>
        <rFont val="細明朝"/>
      </rPr>
      <t>福島県スキー連盟</t>
    </r>
    <rPh sb="0" eb="3">
      <t>フクシマ</t>
    </rPh>
    <phoneticPr fontId="36"/>
  </si>
  <si>
    <r>
      <rPr>
        <sz val="10.8"/>
        <color rgb="FF000000"/>
        <rFont val="細明朝"/>
      </rPr>
      <t>群馬県スキー連盟</t>
    </r>
    <rPh sb="0" eb="3">
      <t>グンマ</t>
    </rPh>
    <phoneticPr fontId="36"/>
  </si>
  <si>
    <r>
      <rPr>
        <sz val="10.8"/>
        <color rgb="FF000000"/>
        <rFont val="細明朝"/>
      </rPr>
      <t>栃木県スキー連盟</t>
    </r>
    <rPh sb="0" eb="3">
      <t>トチギ</t>
    </rPh>
    <phoneticPr fontId="36"/>
  </si>
  <si>
    <r>
      <rPr>
        <sz val="10.8"/>
        <color rgb="FF000000"/>
        <rFont val="細明朝"/>
      </rPr>
      <t>埼玉県スキー連盟</t>
    </r>
    <rPh sb="0" eb="3">
      <t>サイタマ</t>
    </rPh>
    <phoneticPr fontId="36"/>
  </si>
  <si>
    <r>
      <rPr>
        <sz val="10.8"/>
        <color rgb="FF000000"/>
        <rFont val="細明朝"/>
      </rPr>
      <t>茨城県スキー連盟</t>
    </r>
    <rPh sb="0" eb="3">
      <t>イバラキ</t>
    </rPh>
    <phoneticPr fontId="36"/>
  </si>
  <si>
    <r>
      <rPr>
        <sz val="10.8"/>
        <color rgb="FF000000"/>
        <rFont val="MS Mincho"/>
        <family val="1"/>
        <charset val="128"/>
      </rPr>
      <t>東京都</t>
    </r>
    <r>
      <rPr>
        <sz val="10.8"/>
        <color rgb="FF000000"/>
        <rFont val="細明朝"/>
        <family val="1"/>
        <charset val="128"/>
      </rPr>
      <t>スキー連盟</t>
    </r>
    <rPh sb="0" eb="3">
      <t>トウキョウ</t>
    </rPh>
    <phoneticPr fontId="36"/>
  </si>
  <si>
    <r>
      <rPr>
        <sz val="10.8"/>
        <color rgb="FF000000"/>
        <rFont val="細明朝"/>
      </rPr>
      <t>神奈川県スキー連盟</t>
    </r>
    <rPh sb="0" eb="4">
      <t>カナガワ</t>
    </rPh>
    <phoneticPr fontId="36"/>
  </si>
  <si>
    <r>
      <rPr>
        <sz val="10.8"/>
        <color rgb="FF000000"/>
        <rFont val="細明朝"/>
      </rPr>
      <t>千葉県スキー連盟</t>
    </r>
    <rPh sb="0" eb="3">
      <t>チバ</t>
    </rPh>
    <phoneticPr fontId="36"/>
  </si>
  <si>
    <r>
      <rPr>
        <sz val="10.8"/>
        <color rgb="FF000000"/>
        <rFont val="細明朝"/>
      </rPr>
      <t>新潟県スキー連盟</t>
    </r>
    <rPh sb="0" eb="3">
      <t>ニイガタ</t>
    </rPh>
    <phoneticPr fontId="36"/>
  </si>
  <si>
    <r>
      <rPr>
        <sz val="10.8"/>
        <color rgb="FF000000"/>
        <rFont val="MS Mincho"/>
        <family val="1"/>
        <charset val="128"/>
      </rPr>
      <t>長野県</t>
    </r>
    <r>
      <rPr>
        <sz val="10.8"/>
        <color rgb="FF000000"/>
        <rFont val="細明朝"/>
        <family val="1"/>
        <charset val="128"/>
      </rPr>
      <t>スキー連盟</t>
    </r>
    <rPh sb="0" eb="3">
      <t>ナガノ</t>
    </rPh>
    <phoneticPr fontId="36"/>
  </si>
  <si>
    <r>
      <rPr>
        <sz val="10.8"/>
        <color rgb="FF000000"/>
        <rFont val="細明朝"/>
      </rPr>
      <t>山梨県スキー連盟</t>
    </r>
    <rPh sb="0" eb="1">
      <t>ヤマナセィ</t>
    </rPh>
    <phoneticPr fontId="36"/>
  </si>
  <si>
    <r>
      <rPr>
        <sz val="10.8"/>
        <color rgb="FF000000"/>
        <rFont val="細明朝"/>
      </rPr>
      <t>富山県スキー連盟</t>
    </r>
    <rPh sb="0" eb="3">
      <t>トヤマ</t>
    </rPh>
    <phoneticPr fontId="36"/>
  </si>
  <si>
    <r>
      <rPr>
        <sz val="10.8"/>
        <color rgb="FF000000"/>
        <rFont val="細明朝"/>
      </rPr>
      <t>石川県スキー連盟</t>
    </r>
    <rPh sb="0" eb="3">
      <t>イシカワ</t>
    </rPh>
    <phoneticPr fontId="36"/>
  </si>
  <si>
    <r>
      <rPr>
        <sz val="10.8"/>
        <color rgb="FF000000"/>
        <rFont val="細明朝"/>
      </rPr>
      <t>福井県スキー連盟</t>
    </r>
    <rPh sb="0" eb="1">
      <t>フク</t>
    </rPh>
    <phoneticPr fontId="36"/>
  </si>
  <si>
    <t>岐阜県スキー連盟</t>
    <rPh sb="0" eb="3">
      <t>ギヘゥ</t>
    </rPh>
    <phoneticPr fontId="36"/>
  </si>
  <si>
    <t>愛知県スキー連盟</t>
    <rPh sb="0" eb="3">
      <t>アイティ</t>
    </rPh>
    <phoneticPr fontId="36"/>
  </si>
  <si>
    <t>静岡県スキー連盟</t>
    <rPh sb="0" eb="3">
      <t>シズオ</t>
    </rPh>
    <phoneticPr fontId="36"/>
  </si>
  <si>
    <t>三重県スキー連盟</t>
    <rPh sb="0" eb="3">
      <t>ミエケn</t>
    </rPh>
    <phoneticPr fontId="36"/>
  </si>
  <si>
    <t>滋賀県スキー連盟</t>
    <rPh sb="0" eb="3">
      <t>シガケn</t>
    </rPh>
    <phoneticPr fontId="36"/>
  </si>
  <si>
    <t>京都府スキー連盟</t>
    <rPh sb="0" eb="3">
      <t>キョウ</t>
    </rPh>
    <phoneticPr fontId="36"/>
  </si>
  <si>
    <t>大阪府スキー連盟</t>
    <rPh sb="0" eb="3">
      <t>オオサカ</t>
    </rPh>
    <phoneticPr fontId="36"/>
  </si>
  <si>
    <t>兵庫県スキー連盟</t>
    <rPh sb="0" eb="3">
      <t>ヒョウ</t>
    </rPh>
    <phoneticPr fontId="36"/>
  </si>
  <si>
    <t>奈良県スキー連盟</t>
    <rPh sb="0" eb="3">
      <t>ナラケn</t>
    </rPh>
    <phoneticPr fontId="36"/>
  </si>
  <si>
    <t>和歌山県スキー連盟</t>
    <rPh sb="0" eb="4">
      <t>ワカヤマ</t>
    </rPh>
    <phoneticPr fontId="36"/>
  </si>
  <si>
    <t>岡山県スキー連盟</t>
    <rPh sb="0" eb="3">
      <t>オカ</t>
    </rPh>
    <phoneticPr fontId="36"/>
  </si>
  <si>
    <t>広島県スキー連盟</t>
    <rPh sb="0" eb="3">
      <t>ヒロセィ</t>
    </rPh>
    <phoneticPr fontId="36"/>
  </si>
  <si>
    <t>鳥取県スキー連盟</t>
    <rPh sb="0" eb="3">
      <t>トットリ</t>
    </rPh>
    <phoneticPr fontId="36"/>
  </si>
  <si>
    <t>島根県スキー連盟</t>
    <rPh sb="0" eb="3">
      <t>シマネ</t>
    </rPh>
    <phoneticPr fontId="36"/>
  </si>
  <si>
    <t>山口県スキー連盟</t>
    <rPh sb="0" eb="3">
      <t>ヤマ</t>
    </rPh>
    <phoneticPr fontId="36"/>
  </si>
  <si>
    <t>高知県スキー連盟</t>
    <rPh sb="0" eb="3">
      <t>コウティ</t>
    </rPh>
    <phoneticPr fontId="36"/>
  </si>
  <si>
    <t>愛媛県スキー連盟</t>
    <rPh sb="0" eb="1">
      <t>エヒメ</t>
    </rPh>
    <phoneticPr fontId="36"/>
  </si>
  <si>
    <t>香川県スキー連盟</t>
    <rPh sb="0" eb="3">
      <t>カガワ</t>
    </rPh>
    <phoneticPr fontId="36"/>
  </si>
  <si>
    <t>徳島県スキー連盟</t>
    <rPh sb="0" eb="3">
      <t>トクシマ</t>
    </rPh>
    <phoneticPr fontId="36"/>
  </si>
  <si>
    <t>福岡県スキー連盟</t>
    <rPh sb="0" eb="3">
      <t>フクオカ</t>
    </rPh>
    <phoneticPr fontId="36"/>
  </si>
  <si>
    <t>熊本県スキー連盟</t>
    <rPh sb="0" eb="3">
      <t>クマモト</t>
    </rPh>
    <phoneticPr fontId="36"/>
  </si>
  <si>
    <t>大分県スキー連盟</t>
    <rPh sb="0" eb="1">
      <t>オオイ</t>
    </rPh>
    <phoneticPr fontId="36"/>
  </si>
  <si>
    <t>佐賀県スキー連盟</t>
    <rPh sb="0" eb="3">
      <t>サガケn</t>
    </rPh>
    <phoneticPr fontId="36"/>
  </si>
  <si>
    <t>宮崎県スキー連盟</t>
    <rPh sb="0" eb="1">
      <t>ミヤザキ</t>
    </rPh>
    <phoneticPr fontId="36"/>
  </si>
  <si>
    <t>鹿児島県スキー連盟</t>
    <rPh sb="0" eb="4">
      <t>カゴシマ</t>
    </rPh>
    <phoneticPr fontId="36"/>
  </si>
  <si>
    <t>沖縄県スキー連盟</t>
    <rPh sb="0" eb="3">
      <t>オキナワ</t>
    </rPh>
    <phoneticPr fontId="36"/>
  </si>
  <si>
    <t>長崎県スキー連盟</t>
    <rPh sb="0" eb="1">
      <t>ナガサ</t>
    </rPh>
    <phoneticPr fontId="36"/>
  </si>
  <si>
    <t>学連</t>
    <rPh sb="0" eb="2">
      <t>ガクレn</t>
    </rPh>
    <phoneticPr fontId="36"/>
  </si>
  <si>
    <t>令和</t>
    <rPh sb="0" eb="2">
      <t>レイワ</t>
    </rPh>
    <phoneticPr fontId="36"/>
  </si>
  <si>
    <t>ドロップダウンリストから競技会名を選択</t>
    <rPh sb="12" eb="16">
      <t>キョウ</t>
    </rPh>
    <rPh sb="17" eb="19">
      <t>センタク</t>
    </rPh>
    <phoneticPr fontId="36"/>
  </si>
  <si>
    <t>「*番号」は入力不要</t>
    <rPh sb="2" eb="4">
      <t>バンゴウ</t>
    </rPh>
    <rPh sb="6" eb="8">
      <t>ニュウリョク</t>
    </rPh>
    <rPh sb="8" eb="10">
      <t>フヨウ</t>
    </rPh>
    <phoneticPr fontId="36"/>
  </si>
  <si>
    <t>第16回伊藤杯ジュニアジャンプ大会</t>
    <rPh sb="0" eb="1">
      <t>ダイ1</t>
    </rPh>
    <rPh sb="4" eb="7">
      <t>イトウ</t>
    </rPh>
    <phoneticPr fontId="43"/>
  </si>
  <si>
    <t>第48回ミズノ 杯ジュニアジャンプ小靫大会 兼 第49回全道スポーツ少年団ジャンプ大会</t>
    <rPh sb="0" eb="1">
      <t xml:space="preserve">ダイ </t>
    </rPh>
    <rPh sb="8" eb="9">
      <t xml:space="preserve">ハイ </t>
    </rPh>
    <rPh sb="17" eb="21">
      <t>コユギ</t>
    </rPh>
    <rPh sb="22" eb="23">
      <t xml:space="preserve">ケン </t>
    </rPh>
    <rPh sb="24" eb="25">
      <t>ダイ4</t>
    </rPh>
    <rPh sb="28" eb="30">
      <t>ゼンド</t>
    </rPh>
    <rPh sb="34" eb="37">
      <t>ショウネn</t>
    </rPh>
    <phoneticPr fontId="43"/>
  </si>
  <si>
    <t>第47回宮様ジュニアジャンプ競技大会</t>
    <rPh sb="4" eb="6">
      <t>m</t>
    </rPh>
    <phoneticPr fontId="43"/>
  </si>
  <si>
    <t>＊ジュニアジャンプ大会（荒井山）専用のエントリーフォームです。</t>
    <phoneticPr fontId="36"/>
  </si>
  <si>
    <t>◯で囲むこと</t>
    <rPh sb="2" eb="3">
      <t>カコム</t>
    </rPh>
    <phoneticPr fontId="36"/>
  </si>
  <si>
    <t>小学生１部</t>
    <rPh sb="0" eb="3">
      <t>ショウガク</t>
    </rPh>
    <rPh sb="4" eb="5">
      <t xml:space="preserve">ブ </t>
    </rPh>
    <phoneticPr fontId="36"/>
  </si>
  <si>
    <t>小学生２部</t>
    <rPh sb="0" eb="3">
      <t>ショウガク</t>
    </rPh>
    <rPh sb="4" eb="5">
      <t xml:space="preserve">ブ </t>
    </rPh>
    <phoneticPr fontId="36"/>
  </si>
  <si>
    <t>中学生女子の部</t>
    <rPh sb="0" eb="3">
      <t>チュウ</t>
    </rPh>
    <rPh sb="3" eb="5">
      <t>ジョセィ</t>
    </rPh>
    <rPh sb="6" eb="7">
      <t xml:space="preserve">ブ </t>
    </rPh>
    <phoneticPr fontId="36"/>
  </si>
  <si>
    <t>中学生男子の部</t>
    <rPh sb="0" eb="1">
      <t>チュウ</t>
    </rPh>
    <rPh sb="3" eb="5">
      <t>ダンシノ</t>
    </rPh>
    <phoneticPr fontId="36"/>
  </si>
  <si>
    <t>組別</t>
    <rPh sb="0" eb="2">
      <t>クミベテ</t>
    </rPh>
    <phoneticPr fontId="36"/>
  </si>
  <si>
    <t>種目</t>
    <rPh sb="0" eb="2">
      <t>シュモク</t>
    </rPh>
    <phoneticPr fontId="36"/>
  </si>
  <si>
    <t>ミニヒル</t>
    <phoneticPr fontId="36"/>
  </si>
  <si>
    <t>スモールヒル</t>
    <phoneticPr fontId="36"/>
  </si>
  <si>
    <t>ミディアムヒル</t>
    <phoneticPr fontId="36"/>
  </si>
  <si>
    <t>所属連盟</t>
    <rPh sb="0" eb="1">
      <t>ショゾク</t>
    </rPh>
    <phoneticPr fontId="36"/>
  </si>
  <si>
    <t>ふりがな</t>
    <phoneticPr fontId="36"/>
  </si>
  <si>
    <t>学校名</t>
    <phoneticPr fontId="36"/>
  </si>
  <si>
    <t>学校住所</t>
    <phoneticPr fontId="36"/>
  </si>
  <si>
    <t>学年</t>
    <rPh sb="0" eb="2">
      <t>ガクネn</t>
    </rPh>
    <phoneticPr fontId="36"/>
  </si>
  <si>
    <t>ＳＡＪスキー補償制度</t>
    <rPh sb="6" eb="10">
      <t>ホショウ</t>
    </rPh>
    <phoneticPr fontId="36"/>
  </si>
  <si>
    <r>
      <t>札幌スキー連盟　</t>
    </r>
    <r>
      <rPr>
        <b/>
        <sz val="16"/>
        <color rgb="FF000000"/>
        <rFont val="ＭＳ 明朝"/>
        <family val="1"/>
        <charset val="128"/>
      </rPr>
      <t>ジュニア ジャンプ大会</t>
    </r>
    <r>
      <rPr>
        <b/>
        <sz val="11"/>
        <color rgb="FF000000"/>
        <rFont val="ＭＳ 明朝"/>
        <family val="1"/>
        <charset val="128"/>
      </rPr>
      <t>　エントリーフォーム</t>
    </r>
    <phoneticPr fontId="36"/>
  </si>
  <si>
    <r>
      <t>　　</t>
    </r>
    <r>
      <rPr>
        <b/>
        <u/>
        <sz val="10"/>
        <color rgb="FF000000"/>
        <rFont val="ＭＳ 明朝"/>
        <family val="1"/>
        <charset val="128"/>
      </rPr>
      <t>*エントリーフォームは、１大会につき種目ごとに１枚提出して下さい。</t>
    </r>
  </si>
  <si>
    <r>
      <t>本年度の成績</t>
    </r>
    <r>
      <rPr>
        <sz val="10"/>
        <color rgb="FF000000"/>
        <rFont val="ＭＳ 明朝"/>
        <family val="1"/>
        <charset val="128"/>
      </rPr>
      <t>　　　　  　　</t>
    </r>
    <r>
      <rPr>
        <b/>
        <sz val="10"/>
        <color rgb="FF000000"/>
        <rFont val="ＭＳ 明朝"/>
        <family val="1"/>
        <charset val="128"/>
      </rPr>
      <t>※記入のない者はシードに関する権利を失う.</t>
    </r>
  </si>
  <si>
    <t>生年月日　　満年齢</t>
    <phoneticPr fontId="36"/>
  </si>
  <si>
    <t>登録ページの選手番号を緑色の枠内に入力して下さい。</t>
    <phoneticPr fontId="36"/>
  </si>
  <si>
    <t>小学生２部</t>
    <rPh sb="0" eb="3">
      <t>ショウガク</t>
    </rPh>
    <phoneticPr fontId="36"/>
  </si>
  <si>
    <t>順位</t>
    <rPh sb="0" eb="2">
      <t>ジュn</t>
    </rPh>
    <phoneticPr fontId="36"/>
  </si>
  <si>
    <t>2024-2025ジュニア大会</t>
    <rPh sb="13" eb="15">
      <t>タイカイ</t>
    </rPh>
    <phoneticPr fontId="36"/>
  </si>
  <si>
    <t>2024-2025ジャンプ大会</t>
    <phoneticPr fontId="36"/>
  </si>
  <si>
    <t xml:space="preserve"> SAJスキｰ補償制度もしくはスポｰツ傷害保険加入者は該当欄に○印を､その他の保険加入者は必要事項を記入のこと｡</t>
    <rPh sb="7" eb="11">
      <t>ホショウ</t>
    </rPh>
    <phoneticPr fontId="36"/>
  </si>
  <si>
    <t xml:space="preserve"> SAJスキｰ補償制度もしくはスポｰツ傷害保険加入者は該当欄に○印を､その他の保険加入者は必要事項を記入のこと｡</t>
    <rPh sb="7" eb="9">
      <t>ホショウ</t>
    </rPh>
    <rPh sb="9" eb="11">
      <t>ホショウ</t>
    </rPh>
    <phoneticPr fontId="36"/>
  </si>
  <si>
    <t xml:space="preserve"> SAJスキｰ補償制度もしくはスポｰツ傷害保険加入者は該当欄に○印を､その他の保険加入者は必要事項を記入のこと｡</t>
    <rPh sb="7" eb="9">
      <t>ホショウ</t>
    </rPh>
    <rPh sb="9" eb="11">
      <t>セイド</t>
    </rPh>
    <phoneticPr fontId="36"/>
  </si>
  <si>
    <t>年生</t>
    <rPh sb="0" eb="1">
      <t>ネンセイ</t>
    </rPh>
    <rPh sb="1" eb="2">
      <t xml:space="preserve">セイ </t>
    </rPh>
    <phoneticPr fontId="36"/>
  </si>
  <si>
    <t>ＳＡＪ競技者登録番号</t>
    <rPh sb="5" eb="6">
      <t>sy</t>
    </rPh>
    <rPh sb="6" eb="8">
      <t>トウロク</t>
    </rPh>
    <phoneticPr fontId="36"/>
  </si>
  <si>
    <t>SAJｽｷｰ補償制度</t>
    <rPh sb="6" eb="10">
      <t>ホショウ</t>
    </rPh>
    <phoneticPr fontId="36"/>
  </si>
  <si>
    <t>ＳＡＪ競技者登録番号</t>
    <rPh sb="6" eb="8">
      <t>トウロク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</si>
</sst>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?"/>
    <numFmt numFmtId="177" formatCode="?"/>
    <numFmt numFmtId="178" formatCode="000"/>
    <numFmt numFmtId="179" formatCode="yyyy&quot;年&quot;m&quot;月&quot;d&quot;日&quot;;@"/>
    <numFmt numFmtId="180" formatCode="[$]ggge&quot;年&quot;m&quot;月&quot;d&quot;日&quot;;@" x16r2:formatCode16="[$-ja-JP-x-gannen]ggge&quot;年&quot;m&quot;月&quot;d&quot;日&quot;;@"/>
  </numFmts>
  <fonts count="71">
    <font>
      <sz val="10.8"/>
      <color rgb="FF000000"/>
      <name val="細明朝"/>
    </font>
    <font>
      <sz val="10"/>
      <color rgb="FF000000"/>
      <name val="ＭＳ 明朝"/>
      <family val="1"/>
      <charset val="128"/>
    </font>
    <font>
      <sz val="9"/>
      <color rgb="FF000000"/>
      <name val="ＭＳ Ｐゴシック"/>
      <family val="2"/>
      <charset val="128"/>
    </font>
    <font>
      <b/>
      <sz val="10.8"/>
      <color rgb="FF0000D4"/>
      <name val="細明朝"/>
    </font>
    <font>
      <sz val="12"/>
      <color rgb="FF000000"/>
      <name val="ＭＳ Ｐゴシック"/>
      <family val="2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0.8"/>
      <color rgb="FF000000"/>
      <name val="ＭＳ Ｐゴシック"/>
      <family val="2"/>
      <charset val="128"/>
    </font>
    <font>
      <b/>
      <sz val="12"/>
      <color rgb="FF000000"/>
      <name val="ＭＳ Ｐゴシック"/>
      <family val="2"/>
      <charset val="128"/>
    </font>
    <font>
      <b/>
      <sz val="12"/>
      <color rgb="FFFFFFFF"/>
      <name val="ＭＳ Ｐゴシック"/>
      <family val="2"/>
      <charset val="128"/>
    </font>
    <font>
      <b/>
      <sz val="10"/>
      <color rgb="FFDD0806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u/>
      <sz val="10.8"/>
      <color rgb="FF000000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b/>
      <sz val="14"/>
      <color rgb="FFDD0806"/>
      <name val="ＭＳ Ｐゴシック"/>
      <family val="2"/>
      <charset val="128"/>
    </font>
    <font>
      <sz val="11"/>
      <color rgb="FF000000"/>
      <name val="MS"/>
      <charset val="128"/>
    </font>
    <font>
      <sz val="10.5"/>
      <color rgb="FF000000"/>
      <name val="ＭＳ 明朝"/>
      <family val="1"/>
      <charset val="128"/>
    </font>
    <font>
      <sz val="10.8"/>
      <color rgb="FF000000"/>
      <name val="MS Mincho"/>
      <family val="1"/>
      <charset val="128"/>
    </font>
    <font>
      <sz val="10.8"/>
      <color rgb="FF000000"/>
      <name val="Times New Roman"/>
      <family val="1"/>
    </font>
    <font>
      <sz val="13"/>
      <color rgb="FF000000"/>
      <name val="MS"/>
      <charset val="128"/>
    </font>
    <font>
      <sz val="11"/>
      <color rgb="FF000000"/>
      <name val="Meiryo UI"/>
      <family val="2"/>
      <charset val="128"/>
    </font>
    <font>
      <b/>
      <sz val="12"/>
      <color rgb="FFDD0806"/>
      <name val="ＭＳ Ｐゴシック"/>
      <family val="2"/>
      <charset val="128"/>
    </font>
    <font>
      <b/>
      <sz val="10.8"/>
      <color rgb="FF000000"/>
      <name val="ＭＳ Ｐゴシック"/>
      <family val="2"/>
      <charset val="128"/>
    </font>
    <font>
      <sz val="12"/>
      <color rgb="FF000000"/>
      <name val="細明朝"/>
    </font>
    <font>
      <b/>
      <sz val="12"/>
      <color rgb="FF000000"/>
      <name val="細明朝"/>
    </font>
    <font>
      <b/>
      <sz val="12"/>
      <color rgb="FFDD0806"/>
      <name val="細明朝"/>
    </font>
    <font>
      <b/>
      <sz val="12"/>
      <color rgb="FF0000D4"/>
      <name val="細明朝"/>
    </font>
    <font>
      <sz val="14"/>
      <color rgb="FF000000"/>
      <name val="ＭＳ Ｐゴシック"/>
      <family val="2"/>
      <charset val="128"/>
    </font>
    <font>
      <sz val="24"/>
      <color rgb="FF000000"/>
      <name val="ＭＳ Ｐゴシック"/>
      <family val="2"/>
      <charset val="128"/>
    </font>
    <font>
      <sz val="10"/>
      <color rgb="FFFFFFFF"/>
      <name val="ＭＳ Ｐゴシック"/>
      <family val="2"/>
      <charset val="128"/>
    </font>
    <font>
      <b/>
      <sz val="11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sz val="26"/>
      <color rgb="FF000000"/>
      <name val="ＭＳ Ｐゴシック"/>
      <family val="2"/>
      <charset val="128"/>
    </font>
    <font>
      <b/>
      <sz val="12"/>
      <color rgb="FF1FB714"/>
      <name val="細明朝"/>
    </font>
    <font>
      <b/>
      <u/>
      <sz val="10"/>
      <color rgb="FF000000"/>
      <name val="ＭＳ Ｐゴシック"/>
      <family val="2"/>
      <charset val="128"/>
    </font>
    <font>
      <sz val="6"/>
      <name val="Yu Gothic"/>
      <family val="3"/>
      <charset val="128"/>
    </font>
    <font>
      <sz val="10.8"/>
      <color rgb="FF000000"/>
      <name val="細明朝"/>
      <family val="1"/>
      <charset val="128"/>
    </font>
    <font>
      <sz val="11"/>
      <color rgb="FFFF0000"/>
      <name val="ＭＳ Ｐゴシック"/>
      <family val="2"/>
      <charset val="128"/>
    </font>
    <font>
      <sz val="12"/>
      <color rgb="FFDD0806"/>
      <name val="ＭＳ Ｐゴシック"/>
      <family val="2"/>
      <charset val="128"/>
    </font>
    <font>
      <sz val="14"/>
      <color rgb="FFDD0806"/>
      <name val="ＭＳ Ｐゴシック"/>
      <family val="2"/>
      <charset val="128"/>
    </font>
    <font>
      <sz val="36"/>
      <color rgb="FF000000"/>
      <name val="ＭＳ Ｐゴシック"/>
      <family val="2"/>
      <charset val="128"/>
    </font>
    <font>
      <sz val="10.8"/>
      <name val="細明朝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0"/>
      <color rgb="FFFFFFFF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rgb="FFDD0806"/>
      <name val="ＭＳ 明朝"/>
      <family val="1"/>
      <charset val="128"/>
    </font>
    <font>
      <sz val="10.8"/>
      <color rgb="FF00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FFFF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26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14"/>
      <color rgb="FFDD0806"/>
      <name val="ＭＳ 明朝"/>
      <family val="1"/>
      <charset val="128"/>
    </font>
    <font>
      <b/>
      <u/>
      <sz val="10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DD0806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DD0806"/>
      <name val="ＭＳ 明朝"/>
      <family val="1"/>
      <charset val="128"/>
    </font>
    <font>
      <b/>
      <sz val="10"/>
      <color rgb="FFDD0806"/>
      <name val="ＭＳ 明朝"/>
      <family val="1"/>
      <charset val="128"/>
    </font>
    <font>
      <b/>
      <sz val="10.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24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u/>
      <sz val="10.8"/>
      <color rgb="FF000000"/>
      <name val="ＭＳ 明朝"/>
      <family val="1"/>
      <charset val="128"/>
    </font>
    <font>
      <b/>
      <sz val="10.8"/>
      <color rgb="FF000000"/>
      <name val="細明朝"/>
    </font>
  </fonts>
  <fills count="6">
    <fill>
      <patternFill patternType="none"/>
    </fill>
    <fill>
      <patternFill patternType="gray125"/>
    </fill>
    <fill>
      <patternFill patternType="solid">
        <fgColor rgb="FFFCF305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1FB714"/>
        <bgColor rgb="FF000000"/>
      </patternFill>
    </fill>
    <fill>
      <patternFill patternType="solid">
        <fgColor rgb="FF00ABEA"/>
        <bgColor rgb="FF000000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thin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2" fillId="0" borderId="0"/>
  </cellStyleXfs>
  <cellXfs count="69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shrinkToFit="1"/>
    </xf>
    <xf numFmtId="0" fontId="1" fillId="0" borderId="2" xfId="0" applyFont="1" applyBorder="1" applyAlignment="1">
      <alignment shrinkToFit="1"/>
    </xf>
    <xf numFmtId="0" fontId="1" fillId="0" borderId="2" xfId="0" applyFont="1" applyBorder="1" applyAlignment="1">
      <alignment vertical="center" shrinkToFit="1"/>
    </xf>
    <xf numFmtId="14" fontId="1" fillId="0" borderId="2" xfId="0" applyNumberFormat="1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14" fontId="1" fillId="2" borderId="2" xfId="0" applyNumberFormat="1" applyFont="1" applyFill="1" applyBorder="1" applyAlignment="1">
      <alignment shrinkToFit="1"/>
    </xf>
    <xf numFmtId="14" fontId="1" fillId="2" borderId="3" xfId="0" applyNumberFormat="1" applyFont="1" applyFill="1" applyBorder="1" applyAlignment="1">
      <alignment shrinkToFi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/>
    <xf numFmtId="0" fontId="5" fillId="0" borderId="1" xfId="0" applyFont="1" applyBorder="1" applyAlignment="1">
      <alignment shrinkToFi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3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 textRotation="255" shrinkToFit="1"/>
    </xf>
    <xf numFmtId="176" fontId="7" fillId="0" borderId="13" xfId="0" applyNumberFormat="1" applyFont="1" applyBorder="1" applyAlignment="1">
      <alignment horizontal="center" vertical="center" textRotation="255" shrinkToFit="1"/>
    </xf>
    <xf numFmtId="176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/>
    <xf numFmtId="0" fontId="8" fillId="0" borderId="20" xfId="0" applyFont="1" applyBorder="1"/>
    <xf numFmtId="0" fontId="13" fillId="0" borderId="0" xfId="0" applyFont="1"/>
    <xf numFmtId="0" fontId="7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6" xfId="0" applyFont="1" applyBorder="1"/>
    <xf numFmtId="0" fontId="8" fillId="0" borderId="21" xfId="0" applyFont="1" applyBorder="1"/>
    <xf numFmtId="0" fontId="8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176" fontId="4" fillId="0" borderId="8" xfId="0" applyNumberFormat="1" applyFont="1" applyBorder="1" applyAlignment="1">
      <alignment horizontal="right" vertical="center"/>
    </xf>
    <xf numFmtId="0" fontId="15" fillId="0" borderId="0" xfId="0" applyFont="1"/>
    <xf numFmtId="0" fontId="5" fillId="0" borderId="23" xfId="0" applyFont="1" applyBorder="1" applyAlignment="1">
      <alignment vertical="center" shrinkToFit="1"/>
    </xf>
    <xf numFmtId="0" fontId="1" fillId="0" borderId="24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0" fontId="5" fillId="0" borderId="9" xfId="0" applyFont="1" applyBorder="1" applyAlignment="1">
      <alignment vertical="center"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1" fillId="0" borderId="31" xfId="0" applyFont="1" applyBorder="1"/>
    <xf numFmtId="0" fontId="1" fillId="0" borderId="29" xfId="0" applyFont="1" applyBorder="1"/>
    <xf numFmtId="0" fontId="1" fillId="0" borderId="32" xfId="0" applyFont="1" applyBorder="1"/>
    <xf numFmtId="0" fontId="13" fillId="0" borderId="21" xfId="0" applyFont="1" applyBorder="1"/>
    <xf numFmtId="0" fontId="7" fillId="0" borderId="21" xfId="0" applyFont="1" applyBorder="1" applyAlignment="1">
      <alignment vertical="center"/>
    </xf>
    <xf numFmtId="0" fontId="1" fillId="2" borderId="33" xfId="0" applyFont="1" applyFill="1" applyBorder="1" applyAlignment="1">
      <alignment shrinkToFit="1"/>
    </xf>
    <xf numFmtId="0" fontId="1" fillId="2" borderId="13" xfId="0" applyFont="1" applyFill="1" applyBorder="1" applyAlignment="1">
      <alignment shrinkToFit="1"/>
    </xf>
    <xf numFmtId="0" fontId="1" fillId="2" borderId="32" xfId="0" applyFont="1" applyFill="1" applyBorder="1" applyAlignment="1">
      <alignment shrinkToFit="1"/>
    </xf>
    <xf numFmtId="0" fontId="1" fillId="2" borderId="34" xfId="0" applyFont="1" applyFill="1" applyBorder="1" applyAlignment="1">
      <alignment shrinkToFit="1"/>
    </xf>
    <xf numFmtId="0" fontId="1" fillId="2" borderId="35" xfId="0" applyFont="1" applyFill="1" applyBorder="1" applyAlignment="1">
      <alignment shrinkToFit="1"/>
    </xf>
    <xf numFmtId="0" fontId="16" fillId="0" borderId="0" xfId="0" applyFont="1"/>
    <xf numFmtId="0" fontId="16" fillId="0" borderId="0" xfId="0" applyFont="1" applyAlignment="1">
      <alignment shrinkToFit="1"/>
    </xf>
    <xf numFmtId="176" fontId="6" fillId="0" borderId="2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shrinkToFi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1" fillId="0" borderId="36" xfId="0" applyFont="1" applyBorder="1" applyAlignment="1">
      <alignment shrinkToFit="1"/>
    </xf>
    <xf numFmtId="0" fontId="16" fillId="0" borderId="29" xfId="0" applyFont="1" applyBorder="1" applyAlignment="1">
      <alignment shrinkToFi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" fillId="2" borderId="35" xfId="0" applyFont="1" applyFill="1" applyBorder="1" applyAlignment="1">
      <alignment horizontal="center" shrinkToFit="1"/>
    </xf>
    <xf numFmtId="176" fontId="4" fillId="0" borderId="8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14" fontId="1" fillId="0" borderId="2" xfId="0" applyNumberFormat="1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14" fontId="1" fillId="0" borderId="3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49" fontId="1" fillId="2" borderId="33" xfId="0" applyNumberFormat="1" applyFont="1" applyFill="1" applyBorder="1" applyAlignment="1">
      <alignment horizontal="center" vertical="center" shrinkToFit="1"/>
    </xf>
    <xf numFmtId="14" fontId="1" fillId="2" borderId="33" xfId="0" applyNumberFormat="1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37" fillId="0" borderId="0" xfId="0" applyFont="1"/>
    <xf numFmtId="49" fontId="1" fillId="0" borderId="53" xfId="0" applyNumberFormat="1" applyFont="1" applyBorder="1" applyAlignment="1">
      <alignment horizontal="center" vertical="center" shrinkToFit="1"/>
    </xf>
    <xf numFmtId="49" fontId="1" fillId="2" borderId="54" xfId="0" applyNumberFormat="1" applyFont="1" applyFill="1" applyBorder="1" applyAlignment="1">
      <alignment horizontal="center" vertical="center" shrinkToFit="1"/>
    </xf>
    <xf numFmtId="49" fontId="1" fillId="0" borderId="55" xfId="0" applyNumberFormat="1" applyFont="1" applyBorder="1" applyAlignment="1">
      <alignment horizontal="center" vertical="center" shrinkToFi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0" fillId="0" borderId="0" xfId="1" applyFont="1"/>
    <xf numFmtId="0" fontId="4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8" fillId="0" borderId="0" xfId="0" applyFont="1"/>
    <xf numFmtId="0" fontId="49" fillId="0" borderId="0" xfId="0" applyFont="1"/>
    <xf numFmtId="14" fontId="49" fillId="0" borderId="0" xfId="0" applyNumberFormat="1" applyFont="1"/>
    <xf numFmtId="0" fontId="51" fillId="0" borderId="0" xfId="0" applyFont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6" fillId="0" borderId="0" xfId="0" applyFont="1"/>
    <xf numFmtId="0" fontId="58" fillId="0" borderId="0" xfId="0" applyFont="1" applyAlignment="1">
      <alignment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3" fillId="0" borderId="0" xfId="0" applyFont="1"/>
    <xf numFmtId="176" fontId="1" fillId="0" borderId="0" xfId="0" applyNumberFormat="1" applyFont="1" applyAlignment="1">
      <alignment vertical="center"/>
    </xf>
    <xf numFmtId="0" fontId="64" fillId="0" borderId="0" xfId="0" applyFont="1" applyAlignment="1">
      <alignment horizontal="center" vertical="top" wrapText="1"/>
    </xf>
    <xf numFmtId="176" fontId="47" fillId="0" borderId="2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53" fillId="0" borderId="6" xfId="0" applyNumberFormat="1" applyFont="1" applyBorder="1" applyAlignment="1">
      <alignment horizontal="center" vertical="center"/>
    </xf>
    <xf numFmtId="0" fontId="68" fillId="0" borderId="0" xfId="0" applyFont="1"/>
    <xf numFmtId="0" fontId="47" fillId="0" borderId="0" xfId="0" applyFont="1"/>
    <xf numFmtId="176" fontId="1" fillId="0" borderId="7" xfId="0" applyNumberFormat="1" applyFont="1" applyBorder="1" applyAlignment="1">
      <alignment horizontal="center" vertical="center"/>
    </xf>
    <xf numFmtId="176" fontId="66" fillId="0" borderId="0" xfId="0" applyNumberFormat="1" applyFont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horizontal="center" vertical="center" textRotation="255" shrinkToFit="1"/>
    </xf>
    <xf numFmtId="176" fontId="1" fillId="0" borderId="13" xfId="0" applyNumberFormat="1" applyFont="1" applyBorder="1" applyAlignment="1">
      <alignment horizontal="center" vertical="center" textRotation="255" shrinkToFit="1"/>
    </xf>
    <xf numFmtId="176" fontId="47" fillId="0" borderId="14" xfId="0" applyNumberFormat="1" applyFont="1" applyBorder="1" applyAlignment="1">
      <alignment vertical="center"/>
    </xf>
    <xf numFmtId="176" fontId="47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vertical="center"/>
    </xf>
    <xf numFmtId="176" fontId="47" fillId="0" borderId="15" xfId="0" applyNumberFormat="1" applyFont="1" applyBorder="1" applyAlignment="1">
      <alignment vertical="center"/>
    </xf>
    <xf numFmtId="176" fontId="47" fillId="0" borderId="13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47" fillId="0" borderId="1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49" fillId="0" borderId="19" xfId="0" applyFont="1" applyBorder="1" applyAlignment="1">
      <alignment vertical="center"/>
    </xf>
    <xf numFmtId="0" fontId="49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9" fillId="0" borderId="11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Alignment="1" applyProtection="1">
      <alignment vertical="center"/>
      <protection locked="0"/>
    </xf>
    <xf numFmtId="0" fontId="49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9" fillId="0" borderId="7" xfId="0" applyFont="1" applyBorder="1"/>
    <xf numFmtId="0" fontId="49" fillId="0" borderId="20" xfId="0" applyFont="1" applyBorder="1"/>
    <xf numFmtId="0" fontId="69" fillId="0" borderId="0" xfId="0" applyFont="1"/>
    <xf numFmtId="0" fontId="1" fillId="0" borderId="0" xfId="0" applyFont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49" fillId="0" borderId="6" xfId="0" applyFont="1" applyBorder="1"/>
    <xf numFmtId="0" fontId="49" fillId="0" borderId="21" xfId="0" applyFont="1" applyBorder="1"/>
    <xf numFmtId="0" fontId="49" fillId="0" borderId="21" xfId="0" applyFont="1" applyBorder="1" applyAlignment="1">
      <alignment vertical="center"/>
    </xf>
    <xf numFmtId="0" fontId="69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66" fillId="0" borderId="22" xfId="0" applyFont="1" applyBorder="1" applyAlignment="1">
      <alignment vertical="center" wrapText="1"/>
    </xf>
    <xf numFmtId="0" fontId="69" fillId="0" borderId="21" xfId="0" applyFont="1" applyBorder="1"/>
    <xf numFmtId="0" fontId="1" fillId="0" borderId="21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53" fillId="0" borderId="0" xfId="0" applyFont="1" applyAlignment="1">
      <alignment horizontal="center"/>
    </xf>
    <xf numFmtId="0" fontId="5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center"/>
      <protection locked="0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shrinkToFit="1"/>
    </xf>
    <xf numFmtId="0" fontId="1" fillId="2" borderId="1" xfId="0" applyFont="1" applyFill="1" applyBorder="1" applyAlignment="1">
      <alignment vertical="center" wrapText="1" shrinkToFit="1"/>
    </xf>
    <xf numFmtId="0" fontId="1" fillId="0" borderId="1" xfId="0" applyFont="1" applyBorder="1" applyAlignment="1">
      <alignment horizontal="center" shrinkToFit="1"/>
    </xf>
    <xf numFmtId="0" fontId="5" fillId="0" borderId="23" xfId="0" applyFont="1" applyBorder="1" applyAlignment="1">
      <alignment vertical="center" shrinkToFit="1"/>
    </xf>
    <xf numFmtId="0" fontId="5" fillId="0" borderId="39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176" fontId="6" fillId="0" borderId="43" xfId="0" applyNumberFormat="1" applyFont="1" applyBorder="1" applyAlignment="1">
      <alignment horizontal="left" vertical="center" shrinkToFit="1"/>
    </xf>
    <xf numFmtId="176" fontId="6" fillId="0" borderId="15" xfId="0" applyNumberFormat="1" applyFont="1" applyBorder="1" applyAlignment="1">
      <alignment horizontal="left" vertical="center" shrinkToFit="1"/>
    </xf>
    <xf numFmtId="176" fontId="6" fillId="0" borderId="76" xfId="0" applyNumberFormat="1" applyFont="1" applyBorder="1" applyAlignment="1">
      <alignment horizontal="left" vertical="center" shrinkToFit="1"/>
    </xf>
    <xf numFmtId="176" fontId="6" fillId="0" borderId="12" xfId="0" applyNumberFormat="1" applyFont="1" applyBorder="1" applyAlignment="1">
      <alignment horizontal="left" vertical="center" shrinkToFit="1"/>
    </xf>
    <xf numFmtId="176" fontId="6" fillId="0" borderId="18" xfId="0" applyNumberFormat="1" applyFont="1" applyBorder="1" applyAlignment="1">
      <alignment horizontal="left" vertical="center" shrinkToFit="1"/>
    </xf>
    <xf numFmtId="176" fontId="6" fillId="0" borderId="77" xfId="0" applyNumberFormat="1" applyFont="1" applyBorder="1" applyAlignment="1">
      <alignment horizontal="left" vertical="center" shrinkToFit="1"/>
    </xf>
    <xf numFmtId="0" fontId="33" fillId="4" borderId="45" xfId="0" applyFont="1" applyFill="1" applyBorder="1" applyAlignment="1" applyProtection="1">
      <alignment horizontal="center" vertical="center"/>
      <protection locked="0"/>
    </xf>
    <xf numFmtId="0" fontId="33" fillId="4" borderId="46" xfId="0" applyFont="1" applyFill="1" applyBorder="1" applyAlignment="1" applyProtection="1">
      <alignment horizontal="center" vertical="center"/>
      <protection locked="0"/>
    </xf>
    <xf numFmtId="0" fontId="33" fillId="4" borderId="47" xfId="0" applyFont="1" applyFill="1" applyBorder="1" applyAlignment="1" applyProtection="1">
      <alignment horizontal="center" vertical="center"/>
      <protection locked="0"/>
    </xf>
    <xf numFmtId="0" fontId="33" fillId="4" borderId="48" xfId="0" applyFont="1" applyFill="1" applyBorder="1" applyAlignment="1" applyProtection="1">
      <alignment horizontal="center" vertical="center"/>
      <protection locked="0"/>
    </xf>
    <xf numFmtId="0" fontId="33" fillId="4" borderId="49" xfId="0" applyFont="1" applyFill="1" applyBorder="1" applyAlignment="1" applyProtection="1">
      <alignment horizontal="center" vertical="center"/>
      <protection locked="0"/>
    </xf>
    <xf numFmtId="0" fontId="33" fillId="4" borderId="50" xfId="0" applyFont="1" applyFill="1" applyBorder="1" applyAlignment="1" applyProtection="1">
      <alignment horizontal="center" vertical="center"/>
      <protection locked="0"/>
    </xf>
    <xf numFmtId="14" fontId="8" fillId="5" borderId="51" xfId="0" applyNumberFormat="1" applyFont="1" applyFill="1" applyBorder="1" applyAlignment="1" applyProtection="1">
      <alignment vertical="center" shrinkToFit="1"/>
      <protection locked="0"/>
    </xf>
    <xf numFmtId="14" fontId="8" fillId="5" borderId="52" xfId="0" applyNumberFormat="1" applyFont="1" applyFill="1" applyBorder="1" applyAlignment="1" applyProtection="1">
      <alignment vertical="center" shrinkToFit="1"/>
      <protection locked="0"/>
    </xf>
    <xf numFmtId="0" fontId="28" fillId="0" borderId="20" xfId="0" applyFont="1" applyBorder="1" applyAlignment="1" applyProtection="1">
      <alignment horizontal="center"/>
      <protection locked="0"/>
    </xf>
    <xf numFmtId="0" fontId="28" fillId="0" borderId="21" xfId="0" applyFont="1" applyBorder="1" applyAlignment="1" applyProtection="1">
      <alignment horizontal="center"/>
      <protection locked="0"/>
    </xf>
    <xf numFmtId="176" fontId="29" fillId="0" borderId="12" xfId="0" applyNumberFormat="1" applyFont="1" applyBorder="1" applyAlignment="1">
      <alignment horizontal="center" vertical="center"/>
    </xf>
    <xf numFmtId="176" fontId="29" fillId="0" borderId="17" xfId="0" applyNumberFormat="1" applyFont="1" applyBorder="1" applyAlignment="1">
      <alignment horizontal="center" vertical="center"/>
    </xf>
    <xf numFmtId="176" fontId="7" fillId="0" borderId="42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28" fillId="0" borderId="23" xfId="0" applyNumberFormat="1" applyFont="1" applyBorder="1" applyAlignment="1">
      <alignment horizontal="center" vertical="center"/>
    </xf>
    <xf numFmtId="176" fontId="28" fillId="0" borderId="8" xfId="0" applyNumberFormat="1" applyFont="1" applyBorder="1" applyAlignment="1">
      <alignment horizontal="center" vertical="center"/>
    </xf>
    <xf numFmtId="176" fontId="28" fillId="0" borderId="19" xfId="0" applyNumberFormat="1" applyFont="1" applyBorder="1" applyAlignment="1">
      <alignment horizontal="center" vertical="center"/>
    </xf>
    <xf numFmtId="176" fontId="28" fillId="0" borderId="10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176" fontId="28" fillId="0" borderId="6" xfId="0" applyNumberFormat="1" applyFont="1" applyBorder="1" applyAlignment="1">
      <alignment horizontal="center" vertical="center"/>
    </xf>
    <xf numFmtId="176" fontId="28" fillId="0" borderId="21" xfId="0" applyNumberFormat="1" applyFont="1" applyBorder="1" applyAlignment="1">
      <alignment horizontal="center" vertical="center"/>
    </xf>
    <xf numFmtId="176" fontId="28" fillId="0" borderId="2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176" fontId="7" fillId="0" borderId="41" xfId="0" applyNumberFormat="1" applyFont="1" applyBorder="1" applyAlignment="1">
      <alignment horizontal="center" vertical="center"/>
    </xf>
    <xf numFmtId="176" fontId="7" fillId="0" borderId="7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35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29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32" fillId="0" borderId="7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/>
    </xf>
    <xf numFmtId="176" fontId="32" fillId="0" borderId="6" xfId="0" applyNumberFormat="1" applyFont="1" applyBorder="1" applyAlignment="1">
      <alignment horizontal="center" vertical="center"/>
    </xf>
    <xf numFmtId="176" fontId="32" fillId="0" borderId="21" xfId="0" applyNumberFormat="1" applyFont="1" applyBorder="1" applyAlignment="1">
      <alignment horizontal="center" vertical="center"/>
    </xf>
    <xf numFmtId="176" fontId="32" fillId="0" borderId="22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179" fontId="28" fillId="0" borderId="19" xfId="0" applyNumberFormat="1" applyFont="1" applyBorder="1" applyAlignment="1">
      <alignment horizontal="center" vertical="center"/>
    </xf>
    <xf numFmtId="179" fontId="28" fillId="0" borderId="10" xfId="0" applyNumberFormat="1" applyFont="1" applyBorder="1" applyAlignment="1">
      <alignment horizontal="center" vertical="center"/>
    </xf>
    <xf numFmtId="179" fontId="28" fillId="0" borderId="6" xfId="0" applyNumberFormat="1" applyFont="1" applyBorder="1" applyAlignment="1">
      <alignment horizontal="center" vertical="center"/>
    </xf>
    <xf numFmtId="179" fontId="28" fillId="0" borderId="2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 shrinkToFit="1"/>
    </xf>
    <xf numFmtId="177" fontId="28" fillId="0" borderId="10" xfId="0" applyNumberFormat="1" applyFont="1" applyBorder="1" applyAlignment="1">
      <alignment horizontal="center" vertical="center" shrinkToFit="1"/>
    </xf>
    <xf numFmtId="177" fontId="28" fillId="0" borderId="11" xfId="0" applyNumberFormat="1" applyFont="1" applyBorder="1" applyAlignment="1">
      <alignment horizontal="center" vertical="center" shrinkToFit="1"/>
    </xf>
    <xf numFmtId="177" fontId="28" fillId="0" borderId="7" xfId="0" applyNumberFormat="1" applyFont="1" applyBorder="1" applyAlignment="1">
      <alignment horizontal="center" vertical="center" shrinkToFit="1"/>
    </xf>
    <xf numFmtId="177" fontId="28" fillId="0" borderId="0" xfId="0" applyNumberFormat="1" applyFont="1" applyAlignment="1">
      <alignment horizontal="center" vertical="center" shrinkToFit="1"/>
    </xf>
    <xf numFmtId="177" fontId="28" fillId="0" borderId="4" xfId="0" applyNumberFormat="1" applyFont="1" applyBorder="1" applyAlignment="1">
      <alignment horizontal="center" vertical="center" shrinkToFit="1"/>
    </xf>
    <xf numFmtId="177" fontId="28" fillId="0" borderId="6" xfId="0" applyNumberFormat="1" applyFont="1" applyBorder="1" applyAlignment="1">
      <alignment horizontal="center" vertical="center" shrinkToFit="1"/>
    </xf>
    <xf numFmtId="177" fontId="28" fillId="0" borderId="21" xfId="0" applyNumberFormat="1" applyFont="1" applyBorder="1" applyAlignment="1">
      <alignment horizontal="center" vertical="center" shrinkToFit="1"/>
    </xf>
    <xf numFmtId="177" fontId="28" fillId="0" borderId="22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 shrinkToFit="1"/>
    </xf>
    <xf numFmtId="176" fontId="4" fillId="0" borderId="18" xfId="0" applyNumberFormat="1" applyFont="1" applyBorder="1" applyAlignment="1">
      <alignment horizontal="center" vertical="center" wrapText="1" shrinkToFit="1"/>
    </xf>
    <xf numFmtId="176" fontId="4" fillId="0" borderId="17" xfId="0" applyNumberFormat="1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29" fillId="0" borderId="10" xfId="0" applyNumberFormat="1" applyFont="1" applyBorder="1" applyAlignment="1">
      <alignment horizontal="left" vertical="center"/>
    </xf>
    <xf numFmtId="176" fontId="29" fillId="0" borderId="11" xfId="0" applyNumberFormat="1" applyFont="1" applyBorder="1" applyAlignment="1">
      <alignment horizontal="left" vertical="center"/>
    </xf>
    <xf numFmtId="176" fontId="29" fillId="0" borderId="21" xfId="0" applyNumberFormat="1" applyFont="1" applyBorder="1" applyAlignment="1">
      <alignment horizontal="left" vertical="center"/>
    </xf>
    <xf numFmtId="176" fontId="29" fillId="0" borderId="22" xfId="0" applyNumberFormat="1" applyFont="1" applyBorder="1" applyAlignment="1">
      <alignment horizontal="left" vertical="center"/>
    </xf>
    <xf numFmtId="176" fontId="29" fillId="0" borderId="19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29" fillId="0" borderId="21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28" fillId="0" borderId="19" xfId="0" applyNumberFormat="1" applyFont="1" applyBorder="1" applyAlignment="1">
      <alignment horizontal="center" vertical="center"/>
    </xf>
    <xf numFmtId="178" fontId="28" fillId="0" borderId="10" xfId="0" applyNumberFormat="1" applyFont="1" applyBorder="1" applyAlignment="1">
      <alignment horizontal="center" vertical="center"/>
    </xf>
    <xf numFmtId="178" fontId="28" fillId="0" borderId="11" xfId="0" applyNumberFormat="1" applyFont="1" applyBorder="1" applyAlignment="1">
      <alignment horizontal="center" vertical="center"/>
    </xf>
    <xf numFmtId="178" fontId="28" fillId="0" borderId="6" xfId="0" applyNumberFormat="1" applyFont="1" applyBorder="1" applyAlignment="1">
      <alignment horizontal="center" vertical="center"/>
    </xf>
    <xf numFmtId="178" fontId="28" fillId="0" borderId="21" xfId="0" applyNumberFormat="1" applyFont="1" applyBorder="1" applyAlignment="1">
      <alignment horizontal="center" vertical="center"/>
    </xf>
    <xf numFmtId="178" fontId="28" fillId="0" borderId="22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75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center" vertical="center"/>
    </xf>
    <xf numFmtId="176" fontId="47" fillId="0" borderId="43" xfId="0" applyNumberFormat="1" applyFont="1" applyBorder="1" applyAlignment="1">
      <alignment horizontal="left" vertical="center" shrinkToFit="1"/>
    </xf>
    <xf numFmtId="176" fontId="47" fillId="0" borderId="15" xfId="0" applyNumberFormat="1" applyFont="1" applyBorder="1" applyAlignment="1">
      <alignment horizontal="left" vertical="center" shrinkToFit="1"/>
    </xf>
    <xf numFmtId="176" fontId="47" fillId="0" borderId="76" xfId="0" applyNumberFormat="1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65" fillId="0" borderId="19" xfId="0" applyNumberFormat="1" applyFont="1" applyBorder="1" applyAlignment="1">
      <alignment horizontal="center" vertical="center"/>
    </xf>
    <xf numFmtId="176" fontId="65" fillId="0" borderId="10" xfId="0" applyNumberFormat="1" applyFont="1" applyBorder="1" applyAlignment="1">
      <alignment horizontal="center" vertical="center"/>
    </xf>
    <xf numFmtId="176" fontId="65" fillId="0" borderId="11" xfId="0" applyNumberFormat="1" applyFont="1" applyBorder="1" applyAlignment="1">
      <alignment horizontal="center" vertical="center"/>
    </xf>
    <xf numFmtId="176" fontId="65" fillId="0" borderId="7" xfId="0" applyNumberFormat="1" applyFont="1" applyBorder="1" applyAlignment="1">
      <alignment horizontal="center" vertical="center"/>
    </xf>
    <xf numFmtId="176" fontId="65" fillId="0" borderId="0" xfId="0" applyNumberFormat="1" applyFont="1" applyAlignment="1">
      <alignment horizontal="center" vertical="center"/>
    </xf>
    <xf numFmtId="176" fontId="65" fillId="0" borderId="4" xfId="0" applyNumberFormat="1" applyFont="1" applyBorder="1" applyAlignment="1">
      <alignment horizontal="center" vertical="center"/>
    </xf>
    <xf numFmtId="176" fontId="65" fillId="0" borderId="6" xfId="0" applyNumberFormat="1" applyFont="1" applyBorder="1" applyAlignment="1">
      <alignment horizontal="center" vertical="center"/>
    </xf>
    <xf numFmtId="176" fontId="65" fillId="0" borderId="21" xfId="0" applyNumberFormat="1" applyFont="1" applyBorder="1" applyAlignment="1">
      <alignment horizontal="center" vertical="center"/>
    </xf>
    <xf numFmtId="176" fontId="65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76" fontId="1" fillId="0" borderId="72" xfId="0" applyNumberFormat="1" applyFont="1" applyBorder="1" applyAlignment="1">
      <alignment horizontal="center" vertical="center"/>
    </xf>
    <xf numFmtId="176" fontId="1" fillId="0" borderId="73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53" fillId="0" borderId="19" xfId="0" applyNumberFormat="1" applyFont="1" applyBorder="1" applyAlignment="1">
      <alignment horizontal="center" vertical="center"/>
    </xf>
    <xf numFmtId="176" fontId="53" fillId="0" borderId="10" xfId="0" applyNumberFormat="1" applyFont="1" applyBorder="1" applyAlignment="1">
      <alignment horizontal="center" vertical="center"/>
    </xf>
    <xf numFmtId="176" fontId="53" fillId="0" borderId="11" xfId="0" applyNumberFormat="1" applyFont="1" applyBorder="1" applyAlignment="1">
      <alignment horizontal="center" vertical="center"/>
    </xf>
    <xf numFmtId="176" fontId="53" fillId="0" borderId="6" xfId="0" applyNumberFormat="1" applyFont="1" applyBorder="1" applyAlignment="1">
      <alignment horizontal="center" vertical="center"/>
    </xf>
    <xf numFmtId="176" fontId="53" fillId="0" borderId="21" xfId="0" applyNumberFormat="1" applyFont="1" applyBorder="1" applyAlignment="1">
      <alignment horizontal="center" vertical="center"/>
    </xf>
    <xf numFmtId="176" fontId="53" fillId="0" borderId="2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57" xfId="0" applyNumberFormat="1" applyFont="1" applyBorder="1" applyAlignment="1">
      <alignment horizontal="center" vertical="center"/>
    </xf>
    <xf numFmtId="176" fontId="1" fillId="0" borderId="56" xfId="0" applyNumberFormat="1" applyFont="1" applyBorder="1" applyAlignment="1">
      <alignment horizontal="center" vertical="center"/>
    </xf>
    <xf numFmtId="176" fontId="1" fillId="0" borderId="63" xfId="0" applyNumberFormat="1" applyFont="1" applyBorder="1" applyAlignment="1">
      <alignment horizontal="center" vertical="center"/>
    </xf>
    <xf numFmtId="176" fontId="1" fillId="0" borderId="64" xfId="0" applyNumberFormat="1" applyFont="1" applyBorder="1" applyAlignment="1">
      <alignment horizontal="center" vertical="center"/>
    </xf>
    <xf numFmtId="176" fontId="60" fillId="0" borderId="23" xfId="0" applyNumberFormat="1" applyFont="1" applyBorder="1" applyAlignment="1">
      <alignment horizontal="center" vertical="center"/>
    </xf>
    <xf numFmtId="176" fontId="60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left" vertical="center"/>
    </xf>
    <xf numFmtId="176" fontId="67" fillId="0" borderId="10" xfId="0" applyNumberFormat="1" applyFont="1" applyBorder="1" applyAlignment="1">
      <alignment horizontal="left" vertical="center"/>
    </xf>
    <xf numFmtId="176" fontId="67" fillId="0" borderId="11" xfId="0" applyNumberFormat="1" applyFont="1" applyBorder="1" applyAlignment="1">
      <alignment horizontal="left" vertical="center"/>
    </xf>
    <xf numFmtId="176" fontId="67" fillId="0" borderId="21" xfId="0" applyNumberFormat="1" applyFont="1" applyBorder="1" applyAlignment="1">
      <alignment horizontal="left" vertical="center"/>
    </xf>
    <xf numFmtId="176" fontId="67" fillId="0" borderId="22" xfId="0" applyNumberFormat="1" applyFont="1" applyBorder="1" applyAlignment="1">
      <alignment horizontal="left" vertical="center"/>
    </xf>
    <xf numFmtId="176" fontId="53" fillId="0" borderId="8" xfId="0" applyNumberFormat="1" applyFont="1" applyBorder="1" applyAlignment="1">
      <alignment horizontal="center" vertical="center"/>
    </xf>
    <xf numFmtId="176" fontId="53" fillId="0" borderId="9" xfId="0" applyNumberFormat="1" applyFont="1" applyBorder="1" applyAlignment="1">
      <alignment horizontal="center" vertical="center"/>
    </xf>
    <xf numFmtId="176" fontId="66" fillId="0" borderId="7" xfId="0" applyNumberFormat="1" applyFont="1" applyBorder="1" applyAlignment="1">
      <alignment horizontal="center" wrapText="1"/>
    </xf>
    <xf numFmtId="176" fontId="66" fillId="0" borderId="4" xfId="0" applyNumberFormat="1" applyFont="1" applyBorder="1" applyAlignment="1">
      <alignment horizontal="center" wrapText="1"/>
    </xf>
    <xf numFmtId="176" fontId="1" fillId="0" borderId="19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53" fillId="0" borderId="19" xfId="0" applyNumberFormat="1" applyFont="1" applyBorder="1" applyAlignment="1">
      <alignment horizontal="center" vertical="center" shrinkToFit="1"/>
    </xf>
    <xf numFmtId="176" fontId="53" fillId="0" borderId="10" xfId="0" applyNumberFormat="1" applyFont="1" applyBorder="1" applyAlignment="1">
      <alignment horizontal="center" vertical="center" shrinkToFit="1"/>
    </xf>
    <xf numFmtId="176" fontId="53" fillId="0" borderId="11" xfId="0" applyNumberFormat="1" applyFont="1" applyBorder="1" applyAlignment="1">
      <alignment horizontal="center" vertical="center" shrinkToFit="1"/>
    </xf>
    <xf numFmtId="176" fontId="53" fillId="0" borderId="7" xfId="0" applyNumberFormat="1" applyFont="1" applyBorder="1" applyAlignment="1">
      <alignment horizontal="center" vertical="center" shrinkToFit="1"/>
    </xf>
    <xf numFmtId="176" fontId="53" fillId="0" borderId="0" xfId="0" applyNumberFormat="1" applyFont="1" applyAlignment="1">
      <alignment horizontal="center" vertical="center" shrinkToFit="1"/>
    </xf>
    <xf numFmtId="176" fontId="53" fillId="0" borderId="4" xfId="0" applyNumberFormat="1" applyFont="1" applyBorder="1" applyAlignment="1">
      <alignment horizontal="center" vertical="center" shrinkToFit="1"/>
    </xf>
    <xf numFmtId="176" fontId="53" fillId="0" borderId="6" xfId="0" applyNumberFormat="1" applyFont="1" applyBorder="1" applyAlignment="1">
      <alignment horizontal="center" vertical="center" shrinkToFit="1"/>
    </xf>
    <xf numFmtId="176" fontId="53" fillId="0" borderId="21" xfId="0" applyNumberFormat="1" applyFont="1" applyBorder="1" applyAlignment="1">
      <alignment horizontal="center" vertical="center" shrinkToFit="1"/>
    </xf>
    <xf numFmtId="176" fontId="53" fillId="0" borderId="22" xfId="0" applyNumberFormat="1" applyFont="1" applyBorder="1" applyAlignment="1">
      <alignment horizontal="center" vertical="center" shrinkToFit="1"/>
    </xf>
    <xf numFmtId="176" fontId="53" fillId="0" borderId="62" xfId="0" applyNumberFormat="1" applyFont="1" applyBorder="1" applyAlignment="1">
      <alignment horizontal="center" vertical="center" shrinkToFit="1"/>
    </xf>
    <xf numFmtId="176" fontId="53" fillId="0" borderId="63" xfId="0" applyNumberFormat="1" applyFont="1" applyBorder="1" applyAlignment="1">
      <alignment horizontal="center"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176" fontId="47" fillId="0" borderId="19" xfId="0" applyNumberFormat="1" applyFont="1" applyBorder="1" applyAlignment="1">
      <alignment horizontal="center" vertical="center"/>
    </xf>
    <xf numFmtId="176" fontId="47" fillId="0" borderId="10" xfId="0" applyNumberFormat="1" applyFont="1" applyBorder="1" applyAlignment="1">
      <alignment horizontal="center" vertical="center"/>
    </xf>
    <xf numFmtId="176" fontId="47" fillId="0" borderId="11" xfId="0" applyNumberFormat="1" applyFont="1" applyBorder="1" applyAlignment="1">
      <alignment horizontal="center" vertical="center"/>
    </xf>
    <xf numFmtId="176" fontId="47" fillId="0" borderId="6" xfId="0" applyNumberFormat="1" applyFont="1" applyBorder="1" applyAlignment="1">
      <alignment horizontal="center" vertical="center"/>
    </xf>
    <xf numFmtId="176" fontId="47" fillId="0" borderId="21" xfId="0" applyNumberFormat="1" applyFont="1" applyBorder="1" applyAlignment="1">
      <alignment horizontal="center" vertical="center"/>
    </xf>
    <xf numFmtId="176" fontId="47" fillId="0" borderId="22" xfId="0" applyNumberFormat="1" applyFont="1" applyBorder="1" applyAlignment="1">
      <alignment horizontal="center" vertical="center"/>
    </xf>
    <xf numFmtId="176" fontId="1" fillId="0" borderId="67" xfId="0" applyNumberFormat="1" applyFont="1" applyBorder="1" applyAlignment="1">
      <alignment horizontal="center" vertical="center"/>
    </xf>
    <xf numFmtId="176" fontId="1" fillId="0" borderId="68" xfId="0" applyNumberFormat="1" applyFont="1" applyBorder="1" applyAlignment="1">
      <alignment horizontal="center" vertical="center"/>
    </xf>
    <xf numFmtId="176" fontId="1" fillId="0" borderId="69" xfId="0" applyNumberFormat="1" applyFont="1" applyBorder="1" applyAlignment="1">
      <alignment horizontal="center" vertical="center"/>
    </xf>
    <xf numFmtId="176" fontId="1" fillId="0" borderId="65" xfId="0" applyNumberFormat="1" applyFont="1" applyBorder="1" applyAlignment="1">
      <alignment horizontal="center" vertical="center"/>
    </xf>
    <xf numFmtId="176" fontId="1" fillId="0" borderId="58" xfId="0" applyNumberFormat="1" applyFont="1" applyBorder="1" applyAlignment="1">
      <alignment horizontal="center" vertical="center"/>
    </xf>
    <xf numFmtId="176" fontId="1" fillId="0" borderId="66" xfId="0" applyNumberFormat="1" applyFont="1" applyBorder="1" applyAlignment="1">
      <alignment horizontal="center" vertical="center"/>
    </xf>
    <xf numFmtId="176" fontId="1" fillId="0" borderId="70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64" fillId="0" borderId="23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176" fontId="1" fillId="0" borderId="23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53" fillId="0" borderId="23" xfId="0" applyNumberFormat="1" applyFont="1" applyBorder="1" applyAlignment="1">
      <alignment horizontal="center" vertical="center"/>
    </xf>
    <xf numFmtId="0" fontId="60" fillId="0" borderId="21" xfId="0" applyFont="1" applyBorder="1" applyAlignment="1" applyProtection="1">
      <alignment horizont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76" fontId="47" fillId="0" borderId="12" xfId="0" applyNumberFormat="1" applyFont="1" applyBorder="1" applyAlignment="1">
      <alignment horizontal="left" vertical="center" shrinkToFit="1"/>
    </xf>
    <xf numFmtId="176" fontId="47" fillId="0" borderId="18" xfId="0" applyNumberFormat="1" applyFont="1" applyBorder="1" applyAlignment="1">
      <alignment horizontal="left" vertical="center" shrinkToFit="1"/>
    </xf>
    <xf numFmtId="176" fontId="47" fillId="0" borderId="77" xfId="0" applyNumberFormat="1" applyFont="1" applyBorder="1" applyAlignment="1">
      <alignment horizontal="left" vertical="center" shrinkToFit="1"/>
    </xf>
    <xf numFmtId="176" fontId="67" fillId="0" borderId="12" xfId="0" applyNumberFormat="1" applyFont="1" applyBorder="1" applyAlignment="1">
      <alignment horizontal="center" vertical="center"/>
    </xf>
    <xf numFmtId="176" fontId="67" fillId="0" borderId="17" xfId="0" applyNumberFormat="1" applyFont="1" applyBorder="1" applyAlignment="1">
      <alignment horizontal="center" vertical="center"/>
    </xf>
    <xf numFmtId="176" fontId="67" fillId="0" borderId="18" xfId="0" applyNumberFormat="1" applyFont="1" applyBorder="1" applyAlignment="1">
      <alignment horizontal="center" vertical="center"/>
    </xf>
    <xf numFmtId="176" fontId="53" fillId="0" borderId="13" xfId="0" applyNumberFormat="1" applyFont="1" applyBorder="1" applyAlignment="1">
      <alignment horizontal="center" vertical="center" wrapText="1"/>
    </xf>
    <xf numFmtId="176" fontId="53" fillId="0" borderId="18" xfId="0" applyNumberFormat="1" applyFont="1" applyBorder="1" applyAlignment="1">
      <alignment horizontal="center" vertical="center" wrapText="1"/>
    </xf>
    <xf numFmtId="176" fontId="53" fillId="0" borderId="35" xfId="0" applyNumberFormat="1" applyFont="1" applyBorder="1" applyAlignment="1">
      <alignment horizontal="center" vertical="center" wrapText="1"/>
    </xf>
    <xf numFmtId="176" fontId="53" fillId="0" borderId="13" xfId="0" applyNumberFormat="1" applyFont="1" applyBorder="1" applyAlignment="1">
      <alignment horizontal="center" vertical="center" wrapText="1" shrinkToFit="1"/>
    </xf>
    <xf numFmtId="176" fontId="53" fillId="0" borderId="18" xfId="0" applyNumberFormat="1" applyFont="1" applyBorder="1" applyAlignment="1">
      <alignment horizontal="center" vertical="center" wrapText="1" shrinkToFit="1"/>
    </xf>
    <xf numFmtId="176" fontId="53" fillId="0" borderId="17" xfId="0" applyNumberFormat="1" applyFont="1" applyBorder="1" applyAlignment="1">
      <alignment horizontal="center" vertical="center" wrapText="1" shrinkToFit="1"/>
    </xf>
    <xf numFmtId="0" fontId="55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76" fontId="1" fillId="0" borderId="23" xfId="0" applyNumberFormat="1" applyFont="1" applyBorder="1" applyAlignment="1">
      <alignment vertical="center" shrinkToFit="1"/>
    </xf>
    <xf numFmtId="176" fontId="1" fillId="0" borderId="8" xfId="0" applyNumberFormat="1" applyFont="1" applyBorder="1" applyAlignment="1">
      <alignment vertical="center" shrinkToFit="1"/>
    </xf>
    <xf numFmtId="176" fontId="1" fillId="0" borderId="9" xfId="0" applyNumberFormat="1" applyFont="1" applyBorder="1" applyAlignment="1">
      <alignment vertical="center" shrinkToFit="1"/>
    </xf>
    <xf numFmtId="176" fontId="1" fillId="0" borderId="11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vertical="center"/>
    </xf>
    <xf numFmtId="176" fontId="53" fillId="0" borderId="6" xfId="0" applyNumberFormat="1" applyFont="1" applyBorder="1" applyAlignment="1">
      <alignment vertical="center"/>
    </xf>
    <xf numFmtId="176" fontId="53" fillId="0" borderId="21" xfId="0" applyNumberFormat="1" applyFont="1" applyBorder="1" applyAlignment="1">
      <alignment vertical="center"/>
    </xf>
    <xf numFmtId="176" fontId="53" fillId="0" borderId="22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176" fontId="47" fillId="0" borderId="10" xfId="0" applyNumberFormat="1" applyFont="1" applyBorder="1" applyAlignment="1">
      <alignment vertical="center"/>
    </xf>
    <xf numFmtId="176" fontId="53" fillId="0" borderId="71" xfId="0" applyNumberFormat="1" applyFont="1" applyBorder="1" applyAlignment="1">
      <alignment horizontal="center" vertical="center"/>
    </xf>
    <xf numFmtId="176" fontId="67" fillId="0" borderId="19" xfId="0" applyNumberFormat="1" applyFont="1" applyBorder="1" applyAlignment="1">
      <alignment horizontal="center" vertical="center"/>
    </xf>
    <xf numFmtId="176" fontId="67" fillId="0" borderId="10" xfId="0" applyNumberFormat="1" applyFont="1" applyBorder="1" applyAlignment="1">
      <alignment horizontal="center" vertical="center"/>
    </xf>
    <xf numFmtId="176" fontId="67" fillId="0" borderId="6" xfId="0" applyNumberFormat="1" applyFont="1" applyBorder="1" applyAlignment="1">
      <alignment horizontal="center" vertical="center"/>
    </xf>
    <xf numFmtId="176" fontId="67" fillId="0" borderId="2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0" fontId="60" fillId="0" borderId="19" xfId="0" applyNumberFormat="1" applyFont="1" applyBorder="1" applyAlignment="1">
      <alignment horizontal="center" vertical="center"/>
    </xf>
    <xf numFmtId="180" fontId="60" fillId="0" borderId="10" xfId="0" applyNumberFormat="1" applyFont="1" applyBorder="1" applyAlignment="1">
      <alignment horizontal="center" vertical="center"/>
    </xf>
    <xf numFmtId="180" fontId="60" fillId="0" borderId="6" xfId="0" applyNumberFormat="1" applyFont="1" applyBorder="1" applyAlignment="1">
      <alignment horizontal="center" vertical="center"/>
    </xf>
    <xf numFmtId="180" fontId="60" fillId="0" borderId="21" xfId="0" applyNumberFormat="1" applyFont="1" applyBorder="1" applyAlignment="1">
      <alignment horizontal="center" vertical="center"/>
    </xf>
    <xf numFmtId="176" fontId="60" fillId="0" borderId="10" xfId="0" applyNumberFormat="1" applyFont="1" applyBorder="1" applyAlignment="1">
      <alignment horizontal="center" vertical="center"/>
    </xf>
    <xf numFmtId="176" fontId="60" fillId="0" borderId="21" xfId="0" applyNumberFormat="1" applyFont="1" applyBorder="1" applyAlignment="1">
      <alignment horizontal="center" vertical="center"/>
    </xf>
    <xf numFmtId="176" fontId="53" fillId="0" borderId="6" xfId="0" applyNumberFormat="1" applyFont="1" applyBorder="1" applyAlignment="1">
      <alignment horizontal="left" vertical="center"/>
    </xf>
    <xf numFmtId="176" fontId="53" fillId="0" borderId="21" xfId="0" applyNumberFormat="1" applyFont="1" applyBorder="1" applyAlignment="1">
      <alignment horizontal="left" vertical="center"/>
    </xf>
    <xf numFmtId="178" fontId="60" fillId="0" borderId="19" xfId="0" applyNumberFormat="1" applyFont="1" applyBorder="1" applyAlignment="1">
      <alignment horizontal="center" vertical="center"/>
    </xf>
    <xf numFmtId="178" fontId="60" fillId="0" borderId="10" xfId="0" applyNumberFormat="1" applyFont="1" applyBorder="1" applyAlignment="1">
      <alignment horizontal="center" vertical="center"/>
    </xf>
    <xf numFmtId="178" fontId="60" fillId="0" borderId="11" xfId="0" applyNumberFormat="1" applyFont="1" applyBorder="1" applyAlignment="1">
      <alignment horizontal="center" vertical="center"/>
    </xf>
    <xf numFmtId="178" fontId="60" fillId="0" borderId="6" xfId="0" applyNumberFormat="1" applyFont="1" applyBorder="1" applyAlignment="1">
      <alignment horizontal="center" vertical="center"/>
    </xf>
    <xf numFmtId="178" fontId="60" fillId="0" borderId="21" xfId="0" applyNumberFormat="1" applyFont="1" applyBorder="1" applyAlignment="1">
      <alignment horizontal="center" vertical="center"/>
    </xf>
    <xf numFmtId="178" fontId="60" fillId="0" borderId="22" xfId="0" applyNumberFormat="1" applyFont="1" applyBorder="1" applyAlignment="1">
      <alignment horizontal="center" vertical="center"/>
    </xf>
    <xf numFmtId="176" fontId="60" fillId="0" borderId="19" xfId="0" applyNumberFormat="1" applyFont="1" applyBorder="1" applyAlignment="1">
      <alignment horizontal="center" vertical="center"/>
    </xf>
    <xf numFmtId="176" fontId="60" fillId="0" borderId="11" xfId="0" applyNumberFormat="1" applyFont="1" applyBorder="1" applyAlignment="1">
      <alignment horizontal="center" vertical="center"/>
    </xf>
    <xf numFmtId="176" fontId="60" fillId="0" borderId="6" xfId="0" applyNumberFormat="1" applyFont="1" applyBorder="1" applyAlignment="1">
      <alignment horizontal="center" vertical="center"/>
    </xf>
    <xf numFmtId="176" fontId="60" fillId="0" borderId="22" xfId="0" applyNumberFormat="1" applyFont="1" applyBorder="1" applyAlignment="1">
      <alignment horizontal="center" vertical="center"/>
    </xf>
    <xf numFmtId="176" fontId="1" fillId="0" borderId="59" xfId="0" applyNumberFormat="1" applyFont="1" applyBorder="1" applyAlignment="1">
      <alignment horizontal="center" vertical="center"/>
    </xf>
    <xf numFmtId="176" fontId="1" fillId="0" borderId="60" xfId="0" applyNumberFormat="1" applyFont="1" applyBorder="1" applyAlignment="1">
      <alignment horizontal="center" vertical="center"/>
    </xf>
    <xf numFmtId="176" fontId="1" fillId="0" borderId="61" xfId="0" applyNumberFormat="1" applyFont="1" applyBorder="1" applyAlignment="1">
      <alignment horizontal="center" vertical="center"/>
    </xf>
    <xf numFmtId="0" fontId="54" fillId="4" borderId="45" xfId="0" applyFont="1" applyFill="1" applyBorder="1" applyAlignment="1" applyProtection="1">
      <alignment horizontal="center" vertical="center"/>
      <protection locked="0"/>
    </xf>
    <xf numFmtId="0" fontId="54" fillId="4" borderId="46" xfId="0" applyFont="1" applyFill="1" applyBorder="1" applyAlignment="1" applyProtection="1">
      <alignment horizontal="center" vertical="center"/>
      <protection locked="0"/>
    </xf>
    <xf numFmtId="0" fontId="54" fillId="4" borderId="47" xfId="0" applyFont="1" applyFill="1" applyBorder="1" applyAlignment="1" applyProtection="1">
      <alignment horizontal="center" vertical="center"/>
      <protection locked="0"/>
    </xf>
    <xf numFmtId="0" fontId="54" fillId="4" borderId="48" xfId="0" applyFont="1" applyFill="1" applyBorder="1" applyAlignment="1" applyProtection="1">
      <alignment horizontal="center" vertical="center"/>
      <protection locked="0"/>
    </xf>
    <xf numFmtId="0" fontId="54" fillId="4" borderId="49" xfId="0" applyFont="1" applyFill="1" applyBorder="1" applyAlignment="1" applyProtection="1">
      <alignment horizontal="center" vertical="center"/>
      <protection locked="0"/>
    </xf>
    <xf numFmtId="0" fontId="54" fillId="4" borderId="50" xfId="0" applyFont="1" applyFill="1" applyBorder="1" applyAlignment="1" applyProtection="1">
      <alignment horizontal="center" vertical="center"/>
      <protection locked="0"/>
    </xf>
    <xf numFmtId="14" fontId="49" fillId="5" borderId="51" xfId="0" applyNumberFormat="1" applyFont="1" applyFill="1" applyBorder="1" applyAlignment="1" applyProtection="1">
      <alignment vertical="center" shrinkToFit="1"/>
      <protection locked="0"/>
    </xf>
    <xf numFmtId="14" fontId="49" fillId="5" borderId="52" xfId="0" applyNumberFormat="1" applyFont="1" applyFill="1" applyBorder="1" applyAlignment="1" applyProtection="1">
      <alignment vertical="center" shrinkToFit="1"/>
      <protection locked="0"/>
    </xf>
    <xf numFmtId="0" fontId="55" fillId="0" borderId="0" xfId="0" applyFont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53" fillId="0" borderId="19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177" fontId="60" fillId="0" borderId="19" xfId="0" applyNumberFormat="1" applyFont="1" applyBorder="1" applyAlignment="1">
      <alignment horizontal="center" vertical="center" shrinkToFit="1"/>
    </xf>
    <xf numFmtId="177" fontId="60" fillId="0" borderId="10" xfId="0" applyNumberFormat="1" applyFont="1" applyBorder="1" applyAlignment="1">
      <alignment horizontal="center" vertical="center" shrinkToFit="1"/>
    </xf>
    <xf numFmtId="177" fontId="60" fillId="0" borderId="11" xfId="0" applyNumberFormat="1" applyFont="1" applyBorder="1" applyAlignment="1">
      <alignment horizontal="center" vertical="center" shrinkToFit="1"/>
    </xf>
    <xf numFmtId="177" fontId="60" fillId="0" borderId="7" xfId="0" applyNumberFormat="1" applyFont="1" applyBorder="1" applyAlignment="1">
      <alignment horizontal="center" vertical="center" shrinkToFit="1"/>
    </xf>
    <xf numFmtId="177" fontId="60" fillId="0" borderId="0" xfId="0" applyNumberFormat="1" applyFont="1" applyAlignment="1">
      <alignment horizontal="center" vertical="center" shrinkToFit="1"/>
    </xf>
    <xf numFmtId="177" fontId="60" fillId="0" borderId="4" xfId="0" applyNumberFormat="1" applyFont="1" applyBorder="1" applyAlignment="1">
      <alignment horizontal="center" vertical="center" shrinkToFit="1"/>
    </xf>
    <xf numFmtId="177" fontId="60" fillId="0" borderId="6" xfId="0" applyNumberFormat="1" applyFont="1" applyBorder="1" applyAlignment="1">
      <alignment horizontal="center" vertical="center" shrinkToFit="1"/>
    </xf>
    <xf numFmtId="177" fontId="60" fillId="0" borderId="21" xfId="0" applyNumberFormat="1" applyFont="1" applyBorder="1" applyAlignment="1">
      <alignment horizontal="center" vertical="center" shrinkToFit="1"/>
    </xf>
    <xf numFmtId="177" fontId="60" fillId="0" borderId="22" xfId="0" applyNumberFormat="1" applyFont="1" applyBorder="1" applyAlignment="1">
      <alignment horizontal="center" vertical="center" shrinkToFit="1"/>
    </xf>
    <xf numFmtId="0" fontId="44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7" fontId="32" fillId="0" borderId="19" xfId="0" applyNumberFormat="1" applyFont="1" applyBorder="1" applyAlignment="1">
      <alignment horizontal="center" vertical="center" shrinkToFit="1"/>
    </xf>
    <xf numFmtId="177" fontId="32" fillId="0" borderId="10" xfId="0" applyNumberFormat="1" applyFont="1" applyBorder="1" applyAlignment="1">
      <alignment horizontal="center" vertical="center" shrinkToFit="1"/>
    </xf>
    <xf numFmtId="177" fontId="32" fillId="0" borderId="11" xfId="0" applyNumberFormat="1" applyFont="1" applyBorder="1" applyAlignment="1">
      <alignment horizontal="center" vertical="center" shrinkToFit="1"/>
    </xf>
    <xf numFmtId="177" fontId="32" fillId="0" borderId="7" xfId="0" applyNumberFormat="1" applyFont="1" applyBorder="1" applyAlignment="1">
      <alignment horizontal="center" vertical="center" shrinkToFit="1"/>
    </xf>
    <xf numFmtId="177" fontId="32" fillId="0" borderId="0" xfId="0" applyNumberFormat="1" applyFont="1" applyAlignment="1">
      <alignment horizontal="center" vertical="center" shrinkToFit="1"/>
    </xf>
    <xf numFmtId="177" fontId="32" fillId="0" borderId="4" xfId="0" applyNumberFormat="1" applyFont="1" applyBorder="1" applyAlignment="1">
      <alignment horizontal="center" vertical="center" shrinkToFit="1"/>
    </xf>
    <xf numFmtId="177" fontId="32" fillId="0" borderId="6" xfId="0" applyNumberFormat="1" applyFont="1" applyBorder="1" applyAlignment="1">
      <alignment horizontal="center" vertical="center" shrinkToFit="1"/>
    </xf>
    <xf numFmtId="177" fontId="32" fillId="0" borderId="21" xfId="0" applyNumberFormat="1" applyFont="1" applyBorder="1" applyAlignment="1">
      <alignment horizontal="center" vertical="center" shrinkToFit="1"/>
    </xf>
    <xf numFmtId="177" fontId="32" fillId="0" borderId="2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76" fontId="12" fillId="0" borderId="7" xfId="0" applyNumberFormat="1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58" fontId="28" fillId="0" borderId="19" xfId="0" applyNumberFormat="1" applyFont="1" applyBorder="1" applyAlignment="1">
      <alignment horizontal="center" vertical="center"/>
    </xf>
    <xf numFmtId="58" fontId="28" fillId="0" borderId="10" xfId="0" applyNumberFormat="1" applyFont="1" applyBorder="1" applyAlignment="1">
      <alignment horizontal="center" vertical="center"/>
    </xf>
    <xf numFmtId="58" fontId="28" fillId="0" borderId="6" xfId="0" applyNumberFormat="1" applyFont="1" applyBorder="1" applyAlignment="1">
      <alignment horizontal="center" vertical="center"/>
    </xf>
    <xf numFmtId="58" fontId="2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9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6" fontId="41" fillId="0" borderId="12" xfId="0" applyNumberFormat="1" applyFont="1" applyBorder="1" applyAlignment="1">
      <alignment horizontal="center" vertical="center"/>
    </xf>
    <xf numFmtId="176" fontId="41" fillId="0" borderId="17" xfId="0" applyNumberFormat="1" applyFont="1" applyBorder="1" applyAlignment="1">
      <alignment horizontal="center" vertical="center"/>
    </xf>
    <xf numFmtId="176" fontId="41" fillId="0" borderId="18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35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wrapText="1" shrinkToFit="1"/>
    </xf>
    <xf numFmtId="176" fontId="7" fillId="0" borderId="18" xfId="0" applyNumberFormat="1" applyFont="1" applyBorder="1" applyAlignment="1">
      <alignment horizontal="center" vertical="center" wrapText="1" shrinkToFit="1"/>
    </xf>
    <xf numFmtId="176" fontId="7" fillId="0" borderId="17" xfId="0" applyNumberFormat="1" applyFont="1" applyBorder="1" applyAlignment="1">
      <alignment horizontal="center" vertical="center" wrapText="1" shrinkToFit="1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26" xfId="0" applyNumberFormat="1" applyFont="1" applyBorder="1" applyAlignment="1">
      <alignment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21" xfId="0" applyNumberFormat="1" applyFont="1" applyBorder="1" applyAlignment="1">
      <alignment vertical="center" shrinkToFit="1"/>
    </xf>
    <xf numFmtId="176" fontId="6" fillId="0" borderId="44" xfId="0" applyNumberFormat="1" applyFont="1" applyBorder="1" applyAlignment="1">
      <alignment vertical="center" shrinkToFit="1"/>
    </xf>
    <xf numFmtId="176" fontId="1" fillId="0" borderId="8" xfId="0" applyNumberFormat="1" applyFont="1" applyBorder="1" applyAlignment="1">
      <alignment horizontal="center" vertical="center"/>
    </xf>
    <xf numFmtId="176" fontId="47" fillId="0" borderId="23" xfId="0" applyNumberFormat="1" applyFont="1" applyBorder="1" applyAlignment="1">
      <alignment horizontal="center" vertical="center"/>
    </xf>
    <xf numFmtId="176" fontId="47" fillId="0" borderId="8" xfId="0" applyNumberFormat="1" applyFont="1" applyBorder="1" applyAlignment="1">
      <alignment horizontal="center" vertical="center"/>
    </xf>
    <xf numFmtId="176" fontId="47" fillId="0" borderId="9" xfId="0" applyNumberFormat="1" applyFont="1" applyBorder="1" applyAlignment="1">
      <alignment horizontal="center" vertical="center"/>
    </xf>
    <xf numFmtId="0" fontId="53" fillId="0" borderId="20" xfId="0" applyFont="1" applyBorder="1" applyAlignment="1" applyProtection="1">
      <alignment horizontal="center"/>
      <protection locked="0"/>
    </xf>
    <xf numFmtId="176" fontId="47" fillId="0" borderId="43" xfId="0" applyNumberFormat="1" applyFont="1" applyBorder="1" applyAlignment="1">
      <alignment vertical="center" shrinkToFit="1"/>
    </xf>
    <xf numFmtId="176" fontId="47" fillId="0" borderId="15" xfId="0" applyNumberFormat="1" applyFont="1" applyBorder="1" applyAlignment="1">
      <alignment vertical="center" shrinkToFit="1"/>
    </xf>
    <xf numFmtId="176" fontId="47" fillId="0" borderId="26" xfId="0" applyNumberFormat="1" applyFont="1" applyBorder="1" applyAlignment="1">
      <alignment vertical="center" shrinkToFit="1"/>
    </xf>
    <xf numFmtId="176" fontId="47" fillId="0" borderId="6" xfId="0" applyNumberFormat="1" applyFont="1" applyBorder="1" applyAlignment="1">
      <alignment vertical="center" shrinkToFit="1"/>
    </xf>
    <xf numFmtId="176" fontId="47" fillId="0" borderId="21" xfId="0" applyNumberFormat="1" applyFont="1" applyBorder="1" applyAlignment="1">
      <alignment vertical="center" shrinkToFit="1"/>
    </xf>
    <xf numFmtId="176" fontId="47" fillId="0" borderId="44" xfId="0" applyNumberFormat="1" applyFont="1" applyBorder="1" applyAlignment="1">
      <alignment vertical="center" shrinkToFit="1"/>
    </xf>
    <xf numFmtId="176" fontId="53" fillId="0" borderId="12" xfId="0" applyNumberFormat="1" applyFont="1" applyBorder="1" applyAlignment="1">
      <alignment horizontal="center" vertical="center"/>
    </xf>
    <xf numFmtId="176" fontId="53" fillId="0" borderId="17" xfId="0" applyNumberFormat="1" applyFont="1" applyBorder="1" applyAlignment="1">
      <alignment horizontal="center" vertical="center"/>
    </xf>
    <xf numFmtId="176" fontId="53" fillId="0" borderId="18" xfId="0" applyNumberFormat="1" applyFont="1" applyBorder="1" applyAlignment="1">
      <alignment horizontal="center" vertical="center"/>
    </xf>
    <xf numFmtId="176" fontId="53" fillId="0" borderId="13" xfId="0" applyNumberFormat="1" applyFont="1" applyBorder="1" applyAlignment="1">
      <alignment horizontal="center" vertical="center" shrinkToFit="1"/>
    </xf>
    <xf numFmtId="176" fontId="53" fillId="0" borderId="18" xfId="0" applyNumberFormat="1" applyFont="1" applyBorder="1" applyAlignment="1">
      <alignment horizontal="center" vertical="center" shrinkToFit="1"/>
    </xf>
    <xf numFmtId="176" fontId="53" fillId="0" borderId="35" xfId="0" applyNumberFormat="1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7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２２回伊藤杯全日本ﾁｬﾝﾋﾟｵﾝｽｷｰﾚｰｽ" xfId="1" xr:uid="{80086260-EA00-4C4C-A119-083148FBCE2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293787</xdr:colOff>
      <xdr:row>33</xdr:row>
      <xdr:rowOff>77031</xdr:rowOff>
    </xdr:from>
    <xdr:ext cx="6696075" cy="470535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87" y="6223831"/>
          <a:ext cx="6696075" cy="4705350"/>
        </a:xfrm>
        <a:prstGeom prst="rect">
          <a:avLst/>
        </a:prstGeom>
      </xdr:spPr>
    </xdr:pic>
    <xdr:clientData/>
  </xdr:oneCellAnchor>
  <xdr:oneCellAnchor>
    <xdr:from>
      <xdr:col>1</xdr:col>
      <xdr:colOff>65763</xdr:colOff>
      <xdr:row>24</xdr:row>
      <xdr:rowOff>103212</xdr:rowOff>
    </xdr:from>
    <xdr:ext cx="6696075" cy="103822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7</xdr:col>
      <xdr:colOff>762000</xdr:colOff>
      <xdr:row>41</xdr:row>
      <xdr:rowOff>38100</xdr:rowOff>
    </xdr:from>
    <xdr:to>
      <xdr:col>11</xdr:col>
      <xdr:colOff>12700</xdr:colOff>
      <xdr:row>44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66F7716-3E8D-900B-4764-60D634C608C6}"/>
            </a:ext>
          </a:extLst>
        </xdr:cNvPr>
        <xdr:cNvSpPr/>
      </xdr:nvSpPr>
      <xdr:spPr>
        <a:xfrm>
          <a:off x="6299200" y="7607300"/>
          <a:ext cx="3721100" cy="495300"/>
        </a:xfrm>
        <a:prstGeom prst="wedgeRoundRectCallout">
          <a:avLst>
            <a:gd name="adj1" fmla="val -124448"/>
            <a:gd name="adj2" fmla="val 14638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>
              <a:solidFill>
                <a:srgbClr val="FF0000"/>
              </a:solidFill>
            </a:rPr>
            <a:t>ドロップダウンリストから競技会名を選択</a:t>
          </a:r>
        </a:p>
      </xdr:txBody>
    </xdr:sp>
    <xdr:clientData/>
  </xdr:twoCellAnchor>
  <xdr:twoCellAnchor>
    <xdr:from>
      <xdr:col>7</xdr:col>
      <xdr:colOff>939800</xdr:colOff>
      <xdr:row>41</xdr:row>
      <xdr:rowOff>165100</xdr:rowOff>
    </xdr:from>
    <xdr:to>
      <xdr:col>7</xdr:col>
      <xdr:colOff>1219200</xdr:colOff>
      <xdr:row>43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F2A1619-C0B5-74AB-48B9-94AABC765748}"/>
            </a:ext>
          </a:extLst>
        </xdr:cNvPr>
        <xdr:cNvSpPr/>
      </xdr:nvSpPr>
      <xdr:spPr>
        <a:xfrm>
          <a:off x="6477000" y="7734300"/>
          <a:ext cx="2794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18</xdr:row>
      <xdr:rowOff>63500</xdr:rowOff>
    </xdr:from>
    <xdr:to>
      <xdr:col>18</xdr:col>
      <xdr:colOff>114300</xdr:colOff>
      <xdr:row>20</xdr:row>
      <xdr:rowOff>25400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35B560-82D2-3FCD-7164-DD9B51787D6C}"/>
            </a:ext>
          </a:extLst>
        </xdr:cNvPr>
        <xdr:cNvSpPr/>
      </xdr:nvSpPr>
      <xdr:spPr>
        <a:xfrm>
          <a:off x="6642100" y="4267200"/>
          <a:ext cx="15494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男　　　　　　　女</a:t>
          </a:r>
        </a:p>
      </xdr:txBody>
    </xdr:sp>
    <xdr:clientData/>
  </xdr:twoCellAnchor>
  <xdr:twoCellAnchor>
    <xdr:from>
      <xdr:col>18</xdr:col>
      <xdr:colOff>139700</xdr:colOff>
      <xdr:row>6</xdr:row>
      <xdr:rowOff>76200</xdr:rowOff>
    </xdr:from>
    <xdr:to>
      <xdr:col>19</xdr:col>
      <xdr:colOff>190500</xdr:colOff>
      <xdr:row>6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766CCCC-680D-4DA6-F9CE-716DBFA0BCCE}"/>
            </a:ext>
          </a:extLst>
        </xdr:cNvPr>
        <xdr:cNvCxnSpPr/>
      </xdr:nvCxnSpPr>
      <xdr:spPr>
        <a:xfrm flipH="1">
          <a:off x="8216900" y="1790700"/>
          <a:ext cx="71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25400</xdr:colOff>
      <xdr:row>3</xdr:row>
      <xdr:rowOff>165100</xdr:rowOff>
    </xdr:from>
    <xdr:to>
      <xdr:col>20</xdr:col>
      <xdr:colOff>25400</xdr:colOff>
      <xdr:row>3</xdr:row>
      <xdr:rowOff>165100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773E283-58C7-A84A-8B3A-993EFDBC6AEB}"/>
            </a:ext>
          </a:extLst>
        </xdr:cNvPr>
        <xdr:cNvCxnSpPr/>
      </xdr:nvCxnSpPr>
      <xdr:spPr>
        <a:xfrm flipH="1">
          <a:off x="8102600" y="1079500"/>
          <a:ext cx="889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18</xdr:row>
      <xdr:rowOff>63500</xdr:rowOff>
    </xdr:from>
    <xdr:to>
      <xdr:col>18</xdr:col>
      <xdr:colOff>114300</xdr:colOff>
      <xdr:row>20</xdr:row>
      <xdr:rowOff>25400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DBBC59-33AB-AD4B-ABD3-FC4347E0321E}"/>
            </a:ext>
          </a:extLst>
        </xdr:cNvPr>
        <xdr:cNvSpPr/>
      </xdr:nvSpPr>
      <xdr:spPr>
        <a:xfrm>
          <a:off x="6642100" y="4267200"/>
          <a:ext cx="15494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男　　　　　　　女</a:t>
          </a:r>
        </a:p>
      </xdr:txBody>
    </xdr:sp>
    <xdr:clientData/>
  </xdr:twoCellAnchor>
  <xdr:twoCellAnchor>
    <xdr:from>
      <xdr:col>18</xdr:col>
      <xdr:colOff>139700</xdr:colOff>
      <xdr:row>6</xdr:row>
      <xdr:rowOff>76200</xdr:rowOff>
    </xdr:from>
    <xdr:to>
      <xdr:col>19</xdr:col>
      <xdr:colOff>190500</xdr:colOff>
      <xdr:row>6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C7DB964-0474-CB45-A3B9-8A04D213D689}"/>
            </a:ext>
          </a:extLst>
        </xdr:cNvPr>
        <xdr:cNvCxnSpPr/>
      </xdr:nvCxnSpPr>
      <xdr:spPr>
        <a:xfrm flipH="1">
          <a:off x="8216900" y="1790700"/>
          <a:ext cx="71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25400</xdr:colOff>
      <xdr:row>3</xdr:row>
      <xdr:rowOff>165100</xdr:rowOff>
    </xdr:from>
    <xdr:to>
      <xdr:col>20</xdr:col>
      <xdr:colOff>25400</xdr:colOff>
      <xdr:row>3</xdr:row>
      <xdr:rowOff>165100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C6ACB64-3365-BF48-876A-B7BFBC2A9C20}"/>
            </a:ext>
          </a:extLst>
        </xdr:cNvPr>
        <xdr:cNvCxnSpPr/>
      </xdr:nvCxnSpPr>
      <xdr:spPr>
        <a:xfrm flipH="1">
          <a:off x="8102600" y="1079500"/>
          <a:ext cx="889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368300</xdr:colOff>
      <xdr:row>9</xdr:row>
      <xdr:rowOff>50800</xdr:rowOff>
    </xdr:from>
    <xdr:to>
      <xdr:col>20</xdr:col>
      <xdr:colOff>114300</xdr:colOff>
      <xdr:row>10</xdr:row>
      <xdr:rowOff>152400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6015002E-F480-2476-896B-5F29EEB38EBC}"/>
            </a:ext>
          </a:extLst>
        </xdr:cNvPr>
        <xdr:cNvSpPr/>
      </xdr:nvSpPr>
      <xdr:spPr>
        <a:xfrm>
          <a:off x="8496300" y="2298700"/>
          <a:ext cx="635000" cy="292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368300</xdr:colOff>
      <xdr:row>11</xdr:row>
      <xdr:rowOff>88900</xdr:rowOff>
    </xdr:from>
    <xdr:to>
      <xdr:col>20</xdr:col>
      <xdr:colOff>114300</xdr:colOff>
      <xdr:row>13</xdr:row>
      <xdr:rowOff>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478B41F6-D86C-7C46-9C0F-D02C82A5E560}"/>
            </a:ext>
          </a:extLst>
        </xdr:cNvPr>
        <xdr:cNvSpPr/>
      </xdr:nvSpPr>
      <xdr:spPr>
        <a:xfrm>
          <a:off x="8496300" y="2717800"/>
          <a:ext cx="635000" cy="292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368300</xdr:colOff>
      <xdr:row>9</xdr:row>
      <xdr:rowOff>50800</xdr:rowOff>
    </xdr:from>
    <xdr:to>
      <xdr:col>20</xdr:col>
      <xdr:colOff>114300</xdr:colOff>
      <xdr:row>10</xdr:row>
      <xdr:rowOff>152400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2EFD0AF7-D1AB-1F4F-A040-9CAF8CF311EA}"/>
            </a:ext>
          </a:extLst>
        </xdr:cNvPr>
        <xdr:cNvSpPr/>
      </xdr:nvSpPr>
      <xdr:spPr>
        <a:xfrm>
          <a:off x="8496300" y="2298700"/>
          <a:ext cx="635000" cy="292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368300</xdr:colOff>
      <xdr:row>11</xdr:row>
      <xdr:rowOff>88900</xdr:rowOff>
    </xdr:from>
    <xdr:to>
      <xdr:col>20</xdr:col>
      <xdr:colOff>114300</xdr:colOff>
      <xdr:row>13</xdr:row>
      <xdr:rowOff>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207ADDD1-98FF-8443-9259-D74943506256}"/>
            </a:ext>
          </a:extLst>
        </xdr:cNvPr>
        <xdr:cNvSpPr/>
      </xdr:nvSpPr>
      <xdr:spPr>
        <a:xfrm>
          <a:off x="8496300" y="2717800"/>
          <a:ext cx="635000" cy="292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279400</xdr:colOff>
      <xdr:row>18</xdr:row>
      <xdr:rowOff>88900</xdr:rowOff>
    </xdr:from>
    <xdr:to>
      <xdr:col>19</xdr:col>
      <xdr:colOff>12700</xdr:colOff>
      <xdr:row>20</xdr:row>
      <xdr:rowOff>50800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4B7E717A-3AD2-7C4E-8270-E2E528FB86EE}"/>
            </a:ext>
          </a:extLst>
        </xdr:cNvPr>
        <xdr:cNvSpPr/>
      </xdr:nvSpPr>
      <xdr:spPr>
        <a:xfrm>
          <a:off x="8407400" y="4292600"/>
          <a:ext cx="393700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I32"/>
  <sheetViews>
    <sheetView tabSelected="1" workbookViewId="0">
      <selection activeCell="J53" sqref="J53"/>
    </sheetView>
  </sheetViews>
  <sheetFormatPr baseColWidth="10" defaultColWidth="8.6640625" defaultRowHeight="14" customHeight="1"/>
  <cols>
    <col min="1" max="1" width="4.6640625" customWidth="1"/>
    <col min="2" max="3" width="14.6640625" customWidth="1"/>
    <col min="4" max="5" width="10.6640625" customWidth="1"/>
    <col min="8" max="9" width="20.6640625" customWidth="1"/>
    <col min="14" max="14" width="15.6640625" customWidth="1"/>
    <col min="15" max="15" width="6.6640625" customWidth="1"/>
    <col min="18" max="18" width="30.6640625" customWidth="1"/>
    <col min="20" max="20" width="30.6640625" customWidth="1"/>
    <col min="26" max="41" width="6.6640625" customWidth="1"/>
  </cols>
  <sheetData>
    <row r="1" spans="1:61"/>
    <row r="2" spans="1:61" ht="16" customHeight="1">
      <c r="B2" s="114" t="s">
        <v>0</v>
      </c>
      <c r="C2" s="114"/>
      <c r="D2" s="114"/>
      <c r="E2" s="114"/>
      <c r="F2" s="114"/>
      <c r="G2" s="114"/>
    </row>
    <row r="3" spans="1:61" ht="16" customHeight="1">
      <c r="B3" s="114"/>
      <c r="C3" s="114"/>
      <c r="D3" s="114"/>
      <c r="E3" s="114"/>
      <c r="F3" s="114"/>
      <c r="G3" s="114"/>
    </row>
    <row r="4" spans="1:61" ht="16" customHeight="1">
      <c r="B4" s="114"/>
      <c r="C4" s="114"/>
      <c r="D4" s="114"/>
      <c r="E4" s="114"/>
      <c r="F4" s="114"/>
      <c r="G4" s="114"/>
    </row>
    <row r="5" spans="1:61" ht="16" customHeight="1">
      <c r="B5" s="115" t="s">
        <v>1</v>
      </c>
      <c r="C5" s="114"/>
      <c r="D5" s="114"/>
      <c r="E5" s="114"/>
      <c r="F5" s="114"/>
      <c r="G5" s="114"/>
    </row>
    <row r="6" spans="1:61" ht="16" customHeight="1">
      <c r="B6" s="114"/>
      <c r="C6" s="116" t="s">
        <v>2</v>
      </c>
      <c r="D6" s="114"/>
      <c r="E6" s="114"/>
      <c r="F6" s="114"/>
      <c r="G6" s="114"/>
    </row>
    <row r="7" spans="1:61" ht="16" customHeight="1">
      <c r="B7" s="114"/>
      <c r="C7" s="116"/>
      <c r="D7" s="114"/>
      <c r="E7" s="114"/>
      <c r="F7" s="114"/>
      <c r="G7" s="114"/>
    </row>
    <row r="8" spans="1:61" ht="16" customHeight="1">
      <c r="B8" s="114"/>
      <c r="C8" s="116"/>
      <c r="D8" s="114"/>
      <c r="E8" s="114"/>
      <c r="F8" s="114"/>
      <c r="G8" s="114"/>
    </row>
    <row r="9" spans="1:61" ht="16" customHeight="1">
      <c r="B9" s="114"/>
      <c r="C9" s="116"/>
      <c r="D9" s="114"/>
      <c r="E9" s="114"/>
      <c r="F9" s="114"/>
      <c r="G9" s="114"/>
    </row>
    <row r="10" spans="1:61" ht="16" customHeight="1">
      <c r="A10" s="15" t="s">
        <v>3</v>
      </c>
      <c r="B10" s="117" t="s">
        <v>4</v>
      </c>
      <c r="C10" s="114"/>
      <c r="D10" s="114"/>
      <c r="E10" s="114"/>
      <c r="F10" s="114"/>
      <c r="G10" s="114"/>
    </row>
    <row r="12" spans="1:61" s="1" customFormat="1" ht="12.75" customHeight="1">
      <c r="A12" s="220"/>
      <c r="B12" s="221" t="s">
        <v>5</v>
      </c>
      <c r="C12" s="221" t="s">
        <v>6</v>
      </c>
      <c r="D12" s="222" t="s">
        <v>259</v>
      </c>
      <c r="E12" s="222" t="s">
        <v>7</v>
      </c>
      <c r="F12" s="223" t="s">
        <v>8</v>
      </c>
      <c r="G12" s="223" t="s">
        <v>9</v>
      </c>
      <c r="H12" s="223" t="s">
        <v>10</v>
      </c>
      <c r="I12" s="224" t="s">
        <v>11</v>
      </c>
      <c r="J12" s="225" t="s">
        <v>12</v>
      </c>
      <c r="K12" s="221" t="s">
        <v>13</v>
      </c>
      <c r="L12" s="221" t="s">
        <v>14</v>
      </c>
      <c r="M12" s="221" t="s">
        <v>15</v>
      </c>
      <c r="N12" s="223" t="s">
        <v>16</v>
      </c>
      <c r="O12" s="223"/>
      <c r="P12" s="223"/>
      <c r="Q12" s="223"/>
      <c r="R12" s="223"/>
      <c r="S12" s="223" t="s">
        <v>17</v>
      </c>
      <c r="T12" s="223"/>
      <c r="U12" s="223"/>
      <c r="V12" s="226" t="s">
        <v>18</v>
      </c>
      <c r="W12" s="226"/>
      <c r="X12" s="226"/>
      <c r="Y12" s="226"/>
      <c r="Z12" s="226" t="s">
        <v>19</v>
      </c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 t="s">
        <v>20</v>
      </c>
      <c r="AQ12" s="226"/>
      <c r="AR12" s="4"/>
      <c r="AS12" s="4"/>
      <c r="AT12" s="4"/>
      <c r="AU12" s="4"/>
      <c r="AV12" s="4"/>
      <c r="AW12" s="4"/>
      <c r="AX12" s="4"/>
      <c r="AY12" s="4"/>
    </row>
    <row r="13" spans="1:61" s="1" customFormat="1" ht="14" customHeight="1">
      <c r="A13" s="220"/>
      <c r="B13" s="221"/>
      <c r="C13" s="221"/>
      <c r="D13" s="222"/>
      <c r="E13" s="222"/>
      <c r="F13" s="223"/>
      <c r="G13" s="223"/>
      <c r="H13" s="223"/>
      <c r="I13" s="224"/>
      <c r="J13" s="225"/>
      <c r="K13" s="221"/>
      <c r="L13" s="221"/>
      <c r="M13" s="221"/>
      <c r="N13" s="5" t="s">
        <v>16</v>
      </c>
      <c r="O13" s="5" t="s">
        <v>21</v>
      </c>
      <c r="P13" s="5" t="s">
        <v>22</v>
      </c>
      <c r="Q13" s="5" t="s">
        <v>23</v>
      </c>
      <c r="R13" s="5" t="s">
        <v>24</v>
      </c>
      <c r="S13" s="5" t="s">
        <v>23</v>
      </c>
      <c r="T13" s="5" t="s">
        <v>17</v>
      </c>
      <c r="U13" s="5" t="s">
        <v>22</v>
      </c>
      <c r="V13" s="5" t="s">
        <v>258</v>
      </c>
      <c r="W13" s="5" t="s">
        <v>25</v>
      </c>
      <c r="X13" s="5" t="s">
        <v>26</v>
      </c>
      <c r="Y13" s="5" t="s">
        <v>27</v>
      </c>
      <c r="Z13" s="5" t="s">
        <v>28</v>
      </c>
      <c r="AA13" s="5" t="s">
        <v>29</v>
      </c>
      <c r="AB13" s="5" t="s">
        <v>30</v>
      </c>
      <c r="AC13" s="5" t="s">
        <v>31</v>
      </c>
      <c r="AD13" s="5" t="s">
        <v>32</v>
      </c>
      <c r="AE13" s="5" t="s">
        <v>33</v>
      </c>
      <c r="AF13" s="5" t="s">
        <v>34</v>
      </c>
      <c r="AG13" s="5" t="s">
        <v>35</v>
      </c>
      <c r="AH13" s="5" t="s">
        <v>36</v>
      </c>
      <c r="AI13" s="5" t="s">
        <v>37</v>
      </c>
      <c r="AJ13" s="5" t="s">
        <v>38</v>
      </c>
      <c r="AK13" s="5" t="s">
        <v>39</v>
      </c>
      <c r="AL13" s="5" t="s">
        <v>40</v>
      </c>
      <c r="AM13" s="5" t="s">
        <v>41</v>
      </c>
      <c r="AN13" s="5" t="s">
        <v>42</v>
      </c>
      <c r="AO13" s="5" t="s">
        <v>43</v>
      </c>
      <c r="AP13" s="6" t="s">
        <v>44</v>
      </c>
      <c r="AQ13" s="6" t="s">
        <v>22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1" customFormat="1" ht="14" customHeight="1">
      <c r="A14" s="1">
        <v>1</v>
      </c>
      <c r="B14" s="7" t="s">
        <v>45</v>
      </c>
      <c r="C14" s="7" t="s">
        <v>46</v>
      </c>
      <c r="D14" s="7">
        <v>200512</v>
      </c>
      <c r="E14" s="8">
        <v>896542</v>
      </c>
      <c r="F14" s="7" t="s">
        <v>47</v>
      </c>
      <c r="G14" s="7" t="s">
        <v>48</v>
      </c>
      <c r="H14" s="7" t="s">
        <v>49</v>
      </c>
      <c r="I14" s="7" t="s">
        <v>50</v>
      </c>
      <c r="J14" s="13">
        <v>32460</v>
      </c>
      <c r="K14" s="9" t="s">
        <v>51</v>
      </c>
      <c r="L14" s="7">
        <v>171</v>
      </c>
      <c r="M14" s="7">
        <v>70</v>
      </c>
      <c r="N14" s="7" t="s">
        <v>52</v>
      </c>
      <c r="O14" s="7">
        <v>3</v>
      </c>
      <c r="P14" s="7" t="s">
        <v>53</v>
      </c>
      <c r="Q14" s="7" t="s">
        <v>54</v>
      </c>
      <c r="R14" s="7" t="s">
        <v>55</v>
      </c>
      <c r="S14" s="7" t="s">
        <v>56</v>
      </c>
      <c r="T14" s="7" t="s">
        <v>57</v>
      </c>
      <c r="U14" s="7" t="s">
        <v>53</v>
      </c>
      <c r="V14" s="7"/>
      <c r="W14" s="7"/>
      <c r="X14" s="7" t="s">
        <v>58</v>
      </c>
      <c r="Y14" s="7" t="s">
        <v>59</v>
      </c>
      <c r="Z14" s="7" t="s">
        <v>60</v>
      </c>
      <c r="AA14" s="7">
        <v>1</v>
      </c>
      <c r="AB14" s="7" t="s">
        <v>61</v>
      </c>
      <c r="AC14" s="7">
        <v>3</v>
      </c>
      <c r="AD14" s="7" t="s">
        <v>62</v>
      </c>
      <c r="AE14" s="7">
        <v>6</v>
      </c>
      <c r="AF14" s="7"/>
      <c r="AG14" s="7"/>
      <c r="AH14" s="7"/>
      <c r="AI14" s="7"/>
      <c r="AJ14" s="7"/>
      <c r="AK14" s="7"/>
      <c r="AL14" s="7"/>
      <c r="AM14" s="7"/>
      <c r="AN14" s="7" t="s">
        <v>63</v>
      </c>
      <c r="AO14" s="7">
        <v>35</v>
      </c>
      <c r="AP14" s="7" t="s">
        <v>146</v>
      </c>
      <c r="AQ14" s="7" t="s">
        <v>64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1" customFormat="1" ht="14" customHeight="1">
      <c r="A15" s="1">
        <v>2</v>
      </c>
      <c r="B15" s="10" t="s">
        <v>65</v>
      </c>
      <c r="C15" s="10" t="s">
        <v>66</v>
      </c>
      <c r="D15" s="10">
        <v>358987</v>
      </c>
      <c r="E15" s="11">
        <v>789123</v>
      </c>
      <c r="F15" s="10" t="s">
        <v>47</v>
      </c>
      <c r="G15" s="10" t="s">
        <v>67</v>
      </c>
      <c r="H15" s="10" t="s">
        <v>49</v>
      </c>
      <c r="I15" s="10" t="s">
        <v>50</v>
      </c>
      <c r="J15" s="14">
        <v>34015</v>
      </c>
      <c r="K15" s="10" t="s">
        <v>68</v>
      </c>
      <c r="L15" s="10">
        <v>155</v>
      </c>
      <c r="M15" s="10">
        <v>55</v>
      </c>
      <c r="N15" s="10" t="s">
        <v>69</v>
      </c>
      <c r="O15" s="10">
        <v>6</v>
      </c>
      <c r="P15" s="10" t="s">
        <v>70</v>
      </c>
      <c r="Q15" s="10" t="s">
        <v>71</v>
      </c>
      <c r="R15" s="10" t="s">
        <v>72</v>
      </c>
      <c r="S15" s="10" t="s">
        <v>73</v>
      </c>
      <c r="T15" s="10" t="s">
        <v>74</v>
      </c>
      <c r="U15" s="10" t="s">
        <v>75</v>
      </c>
      <c r="V15" s="10"/>
      <c r="W15" s="10" t="s">
        <v>76</v>
      </c>
      <c r="X15" s="10"/>
      <c r="Y15" s="10"/>
      <c r="Z15" s="10" t="s">
        <v>60</v>
      </c>
      <c r="AA15" s="10">
        <v>5</v>
      </c>
      <c r="AB15" s="10" t="s">
        <v>77</v>
      </c>
      <c r="AC15" s="10">
        <v>2</v>
      </c>
      <c r="AD15" s="10" t="s">
        <v>78</v>
      </c>
      <c r="AE15" s="10">
        <v>1</v>
      </c>
      <c r="AF15" s="10" t="s">
        <v>79</v>
      </c>
      <c r="AG15" s="10">
        <v>6</v>
      </c>
      <c r="AH15" s="10" t="s">
        <v>80</v>
      </c>
      <c r="AI15" s="10">
        <v>3</v>
      </c>
      <c r="AJ15" s="10"/>
      <c r="AK15" s="10"/>
      <c r="AL15" s="10"/>
      <c r="AM15" s="10"/>
      <c r="AN15" s="10"/>
      <c r="AO15" s="10"/>
      <c r="AP15" s="10"/>
      <c r="AQ15" s="10"/>
      <c r="AR15" s="4"/>
      <c r="AS15" s="4"/>
      <c r="AT15" s="4"/>
      <c r="AU15" s="4"/>
      <c r="AV15" s="4"/>
      <c r="AW15" s="4"/>
      <c r="AX15" s="4"/>
      <c r="AY15" s="4"/>
    </row>
    <row r="16" spans="1:61" s="1" customFormat="1" ht="12.75" customHeight="1">
      <c r="A16" s="1">
        <v>3</v>
      </c>
      <c r="B16" s="10"/>
      <c r="C16" s="10"/>
      <c r="D16" s="10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4"/>
      <c r="AS16" s="4"/>
      <c r="AT16" s="4"/>
      <c r="AU16" s="4"/>
      <c r="AV16" s="4"/>
      <c r="AW16" s="4"/>
      <c r="AX16" s="4"/>
      <c r="AY16" s="4"/>
    </row>
    <row r="17" spans="1:51" s="1" customFormat="1" ht="12.75" customHeight="1">
      <c r="A17" s="1">
        <v>4</v>
      </c>
      <c r="B17" s="10"/>
      <c r="C17" s="10"/>
      <c r="D17" s="10"/>
      <c r="E17" s="11"/>
      <c r="F17" s="1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4"/>
      <c r="AS17" s="4"/>
      <c r="AT17" s="4"/>
      <c r="AU17" s="4"/>
      <c r="AV17" s="4"/>
      <c r="AW17" s="4"/>
      <c r="AX17" s="4"/>
      <c r="AY17" s="4"/>
    </row>
    <row r="21" spans="1:51" ht="16" customHeight="1">
      <c r="A21" s="15"/>
      <c r="B21" s="117" t="s">
        <v>81</v>
      </c>
      <c r="C21" s="114"/>
    </row>
    <row r="22" spans="1:51" ht="16" customHeight="1">
      <c r="A22" s="15"/>
      <c r="B22" s="117"/>
      <c r="C22" s="114"/>
    </row>
    <row r="23" spans="1:51" ht="16" customHeight="1">
      <c r="A23" s="15"/>
      <c r="B23" s="114" t="s">
        <v>82</v>
      </c>
      <c r="C23" s="114"/>
    </row>
    <row r="24" spans="1:51" ht="16" customHeight="1">
      <c r="B24" s="114" t="s">
        <v>83</v>
      </c>
      <c r="C24" s="114"/>
    </row>
    <row r="32" spans="1:51" ht="16" customHeight="1">
      <c r="B32" s="114" t="s">
        <v>84</v>
      </c>
    </row>
  </sheetData>
  <mergeCells count="18">
    <mergeCell ref="K12:K13"/>
    <mergeCell ref="Z12:AO12"/>
    <mergeCell ref="L12:L13"/>
    <mergeCell ref="AP12:AQ12"/>
    <mergeCell ref="M12:M13"/>
    <mergeCell ref="N12:R12"/>
    <mergeCell ref="S12:U12"/>
    <mergeCell ref="V12:Y12"/>
    <mergeCell ref="H12:H13"/>
    <mergeCell ref="E12:E13"/>
    <mergeCell ref="G12:G13"/>
    <mergeCell ref="I12:I13"/>
    <mergeCell ref="J12:J13"/>
    <mergeCell ref="A12:A13"/>
    <mergeCell ref="B12:B13"/>
    <mergeCell ref="C12:C13"/>
    <mergeCell ref="D12:D13"/>
    <mergeCell ref="F12:F13"/>
  </mergeCells>
  <phoneticPr fontId="36"/>
  <pageMargins left="0.78700000000000003" right="0.78700000000000003" top="0.98399999999999999" bottom="0.98399999999999999" header="0.51200000000000001" footer="0.5120000000000000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H50"/>
  <sheetViews>
    <sheetView showGridLines="0" zoomScale="130" zoomScaleNormal="130" workbookViewId="0">
      <pane xSplit="2" ySplit="2" topLeftCell="C3" activePane="bottomRight" state="frozen"/>
      <selection pane="topRight"/>
      <selection pane="bottomLeft"/>
      <selection pane="bottomRight" activeCell="V7" sqref="V7"/>
    </sheetView>
  </sheetViews>
  <sheetFormatPr baseColWidth="10" defaultColWidth="9.1640625" defaultRowHeight="14" customHeight="1"/>
  <cols>
    <col min="1" max="1" width="4.6640625" style="1" customWidth="1"/>
    <col min="2" max="3" width="14.6640625" style="4" customWidth="1"/>
    <col min="4" max="5" width="10.6640625" style="4" customWidth="1"/>
    <col min="6" max="6" width="9.1640625" style="4"/>
    <col min="7" max="7" width="13.6640625" style="4" customWidth="1"/>
    <col min="8" max="9" width="20.6640625" style="4" customWidth="1"/>
    <col min="10" max="13" width="9.1640625" style="4"/>
    <col min="14" max="14" width="15.6640625" style="4" customWidth="1"/>
    <col min="15" max="15" width="6.6640625" style="4" customWidth="1"/>
    <col min="16" max="17" width="9.1640625" style="4"/>
    <col min="18" max="18" width="30.6640625" style="4" customWidth="1"/>
    <col min="19" max="19" width="9.1640625" style="4"/>
    <col min="20" max="20" width="30.6640625" style="4" customWidth="1"/>
    <col min="21" max="25" width="9.1640625" style="4"/>
    <col min="26" max="26" width="11.33203125" style="4" customWidth="1"/>
    <col min="27" max="27" width="6.6640625" style="4" customWidth="1"/>
    <col min="28" max="28" width="11.33203125" style="4" customWidth="1"/>
    <col min="29" max="29" width="6.6640625" style="4" customWidth="1"/>
    <col min="30" max="30" width="11.33203125" style="4" customWidth="1"/>
    <col min="31" max="31" width="6.6640625" style="4" customWidth="1"/>
    <col min="32" max="32" width="11.33203125" style="4" customWidth="1"/>
    <col min="33" max="33" width="6.6640625" style="4" customWidth="1"/>
    <col min="34" max="34" width="11.33203125" style="4" customWidth="1"/>
    <col min="35" max="35" width="6.6640625" style="4" customWidth="1"/>
    <col min="36" max="36" width="11.33203125" style="4" customWidth="1"/>
    <col min="37" max="37" width="6.6640625" style="4" customWidth="1"/>
    <col min="38" max="38" width="11.33203125" style="4" customWidth="1"/>
    <col min="39" max="39" width="6.6640625" style="4" customWidth="1"/>
    <col min="40" max="40" width="11.33203125" style="4" customWidth="1"/>
    <col min="41" max="41" width="6.6640625" style="4" customWidth="1"/>
    <col min="42" max="45" width="9.1640625" style="4"/>
    <col min="46" max="46" width="11.33203125" style="4" hidden="1" customWidth="1"/>
    <col min="47" max="47" width="3.83203125" style="4" hidden="1" customWidth="1"/>
    <col min="48" max="48" width="3.33203125" style="4" hidden="1" customWidth="1"/>
    <col min="49" max="49" width="4.5" style="4" hidden="1" customWidth="1"/>
    <col min="50" max="50" width="12.6640625" style="4" hidden="1" customWidth="1"/>
    <col min="51" max="51" width="21.1640625" hidden="1" customWidth="1"/>
  </cols>
  <sheetData>
    <row r="1" spans="1:60" s="19" customFormat="1" ht="12.75" customHeight="1">
      <c r="A1" s="233" t="s">
        <v>85</v>
      </c>
      <c r="B1" s="230" t="s">
        <v>5</v>
      </c>
      <c r="C1" s="230" t="s">
        <v>6</v>
      </c>
      <c r="D1" s="235" t="s">
        <v>257</v>
      </c>
      <c r="E1" s="235" t="s">
        <v>7</v>
      </c>
      <c r="F1" s="230" t="s">
        <v>8</v>
      </c>
      <c r="G1" s="230" t="s">
        <v>9</v>
      </c>
      <c r="H1" s="230" t="s">
        <v>10</v>
      </c>
      <c r="I1" s="237" t="s">
        <v>11</v>
      </c>
      <c r="J1" s="235" t="s">
        <v>12</v>
      </c>
      <c r="K1" s="236" t="s">
        <v>13</v>
      </c>
      <c r="L1" s="236" t="s">
        <v>14</v>
      </c>
      <c r="M1" s="227" t="s">
        <v>15</v>
      </c>
      <c r="N1" s="230" t="s">
        <v>16</v>
      </c>
      <c r="O1" s="230"/>
      <c r="P1" s="230"/>
      <c r="Q1" s="230"/>
      <c r="R1" s="230"/>
      <c r="S1" s="230" t="s">
        <v>17</v>
      </c>
      <c r="T1" s="230"/>
      <c r="U1" s="230"/>
      <c r="V1" s="231" t="s">
        <v>18</v>
      </c>
      <c r="W1" s="232"/>
      <c r="X1" s="232"/>
      <c r="Y1" s="232"/>
      <c r="Z1" s="232" t="s">
        <v>19</v>
      </c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 t="s">
        <v>20</v>
      </c>
      <c r="AQ1" s="232"/>
      <c r="AR1" s="228" t="s">
        <v>86</v>
      </c>
      <c r="AS1" s="18"/>
      <c r="AT1" s="18"/>
      <c r="AU1" s="18"/>
      <c r="AV1" s="18"/>
      <c r="AW1" s="18"/>
      <c r="AX1" s="18"/>
    </row>
    <row r="2" spans="1:60" s="19" customFormat="1" ht="14" customHeight="1">
      <c r="A2" s="234"/>
      <c r="B2" s="230"/>
      <c r="C2" s="230"/>
      <c r="D2" s="235"/>
      <c r="E2" s="235"/>
      <c r="F2" s="230"/>
      <c r="G2" s="230"/>
      <c r="H2" s="230"/>
      <c r="I2" s="238"/>
      <c r="J2" s="235"/>
      <c r="K2" s="236"/>
      <c r="L2" s="236"/>
      <c r="M2" s="227"/>
      <c r="N2" s="17" t="s">
        <v>16</v>
      </c>
      <c r="O2" s="17" t="s">
        <v>21</v>
      </c>
      <c r="P2" s="17" t="s">
        <v>22</v>
      </c>
      <c r="Q2" s="17" t="s">
        <v>23</v>
      </c>
      <c r="R2" s="17" t="s">
        <v>24</v>
      </c>
      <c r="S2" s="17" t="s">
        <v>23</v>
      </c>
      <c r="T2" s="17" t="s">
        <v>17</v>
      </c>
      <c r="U2" s="17" t="s">
        <v>22</v>
      </c>
      <c r="V2" s="83" t="s">
        <v>258</v>
      </c>
      <c r="W2" s="17" t="s">
        <v>25</v>
      </c>
      <c r="X2" s="17" t="s">
        <v>26</v>
      </c>
      <c r="Y2" s="80" t="s">
        <v>27</v>
      </c>
      <c r="Z2" s="17" t="s">
        <v>28</v>
      </c>
      <c r="AA2" s="80" t="s">
        <v>29</v>
      </c>
      <c r="AB2" s="17" t="s">
        <v>30</v>
      </c>
      <c r="AC2" s="17" t="s">
        <v>31</v>
      </c>
      <c r="AD2" s="83" t="s">
        <v>32</v>
      </c>
      <c r="AE2" s="80" t="s">
        <v>33</v>
      </c>
      <c r="AF2" s="17" t="s">
        <v>34</v>
      </c>
      <c r="AG2" s="17" t="s">
        <v>35</v>
      </c>
      <c r="AH2" s="83" t="s">
        <v>36</v>
      </c>
      <c r="AI2" s="80" t="s">
        <v>37</v>
      </c>
      <c r="AJ2" s="17" t="s">
        <v>38</v>
      </c>
      <c r="AK2" s="17" t="s">
        <v>39</v>
      </c>
      <c r="AL2" s="83" t="s">
        <v>40</v>
      </c>
      <c r="AM2" s="80" t="s">
        <v>41</v>
      </c>
      <c r="AN2" s="17" t="s">
        <v>42</v>
      </c>
      <c r="AO2" s="17" t="s">
        <v>43</v>
      </c>
      <c r="AP2" s="90" t="s">
        <v>44</v>
      </c>
      <c r="AQ2" s="20" t="s">
        <v>22</v>
      </c>
      <c r="AR2" s="229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</row>
    <row r="3" spans="1:60" ht="18" customHeight="1">
      <c r="A3" s="91">
        <v>1</v>
      </c>
      <c r="B3" s="122"/>
      <c r="C3" s="122"/>
      <c r="D3" s="141"/>
      <c r="E3" s="141"/>
      <c r="F3" s="122"/>
      <c r="G3" s="122"/>
      <c r="H3" s="122"/>
      <c r="I3" s="122"/>
      <c r="J3" s="124"/>
      <c r="K3" s="124"/>
      <c r="L3" s="122"/>
      <c r="M3" s="125"/>
      <c r="N3" s="131"/>
      <c r="O3" s="122"/>
      <c r="P3" s="122"/>
      <c r="Q3" s="122"/>
      <c r="R3" s="87"/>
      <c r="S3" s="131"/>
      <c r="T3" s="7"/>
      <c r="U3" s="136"/>
      <c r="V3" s="120"/>
      <c r="W3" s="7"/>
      <c r="X3" s="7"/>
      <c r="Y3" s="87"/>
      <c r="Z3" s="84"/>
      <c r="AA3" s="81"/>
      <c r="AB3" s="86"/>
      <c r="AC3" s="87"/>
      <c r="AD3" s="84"/>
      <c r="AE3" s="81"/>
      <c r="AF3" s="86"/>
      <c r="AG3" s="87"/>
      <c r="AH3" s="84"/>
      <c r="AI3" s="81"/>
      <c r="AJ3" s="86"/>
      <c r="AK3" s="87"/>
      <c r="AL3" s="84"/>
      <c r="AM3" s="81"/>
      <c r="AN3" s="86"/>
      <c r="AO3" s="87"/>
      <c r="AP3" s="120"/>
      <c r="AQ3" s="136"/>
      <c r="AR3" s="136"/>
      <c r="AT3" s="4" t="s">
        <v>164</v>
      </c>
      <c r="AU3" s="4" t="s">
        <v>148</v>
      </c>
      <c r="AV3" s="4">
        <v>1</v>
      </c>
      <c r="AW3" s="4" t="s">
        <v>150</v>
      </c>
      <c r="AX3" s="4" t="s">
        <v>159</v>
      </c>
      <c r="AY3" s="4" t="s">
        <v>173</v>
      </c>
      <c r="AZ3" s="4"/>
      <c r="BA3" s="4"/>
      <c r="BB3" s="4"/>
      <c r="BC3" s="4"/>
      <c r="BD3" s="4"/>
      <c r="BE3" s="4"/>
      <c r="BF3" s="4"/>
      <c r="BG3" s="4"/>
      <c r="BH3" s="4"/>
    </row>
    <row r="4" spans="1:60" ht="18" customHeight="1">
      <c r="A4" s="92">
        <v>2</v>
      </c>
      <c r="B4" s="12"/>
      <c r="C4" s="127"/>
      <c r="D4" s="143"/>
      <c r="E4" s="143"/>
      <c r="F4" s="12"/>
      <c r="G4" s="12"/>
      <c r="H4" s="12"/>
      <c r="I4" s="12"/>
      <c r="J4" s="126"/>
      <c r="K4" s="12"/>
      <c r="L4" s="12"/>
      <c r="M4" s="127"/>
      <c r="N4" s="132"/>
      <c r="O4" s="12"/>
      <c r="P4" s="12"/>
      <c r="Q4" s="133"/>
      <c r="R4" s="89"/>
      <c r="S4" s="135"/>
      <c r="T4" s="112"/>
      <c r="U4" s="137"/>
      <c r="V4" s="121"/>
      <c r="W4" s="10"/>
      <c r="X4" s="10"/>
      <c r="Y4" s="89"/>
      <c r="Z4" s="102"/>
      <c r="AA4" s="82"/>
      <c r="AB4" s="88"/>
      <c r="AC4" s="89"/>
      <c r="AD4" s="85"/>
      <c r="AE4" s="82"/>
      <c r="AF4" s="88"/>
      <c r="AG4" s="89"/>
      <c r="AH4" s="85"/>
      <c r="AI4" s="82"/>
      <c r="AJ4" s="88"/>
      <c r="AK4" s="89"/>
      <c r="AL4" s="85"/>
      <c r="AM4" s="82"/>
      <c r="AN4" s="88"/>
      <c r="AO4" s="89"/>
      <c r="AP4" s="121"/>
      <c r="AQ4" s="137"/>
      <c r="AR4" s="137"/>
      <c r="AT4" s="4" t="s">
        <v>165</v>
      </c>
      <c r="AU4" s="4" t="s">
        <v>166</v>
      </c>
      <c r="AV4" s="4">
        <v>2</v>
      </c>
      <c r="AX4" s="4" t="s">
        <v>167</v>
      </c>
      <c r="AY4" s="4" t="s">
        <v>174</v>
      </c>
    </row>
    <row r="5" spans="1:60" ht="18" customHeight="1">
      <c r="A5" s="92">
        <v>3</v>
      </c>
      <c r="B5" s="12"/>
      <c r="C5" s="127"/>
      <c r="D5" s="143"/>
      <c r="E5" s="143"/>
      <c r="F5" s="12"/>
      <c r="G5" s="12"/>
      <c r="H5" s="12"/>
      <c r="I5" s="12"/>
      <c r="J5" s="126"/>
      <c r="K5" s="12"/>
      <c r="L5" s="12"/>
      <c r="M5" s="127"/>
      <c r="N5" s="132"/>
      <c r="O5" s="12"/>
      <c r="P5" s="12"/>
      <c r="Q5" s="12"/>
      <c r="R5" s="89"/>
      <c r="S5" s="132"/>
      <c r="T5" s="10"/>
      <c r="U5" s="137"/>
      <c r="V5" s="121"/>
      <c r="W5" s="10"/>
      <c r="X5" s="10"/>
      <c r="Y5" s="82"/>
      <c r="Z5" s="88"/>
      <c r="AA5" s="82"/>
      <c r="AB5" s="113"/>
      <c r="AC5" s="89"/>
      <c r="AD5" s="85"/>
      <c r="AE5" s="89"/>
      <c r="AF5" s="105"/>
      <c r="AG5" s="89"/>
      <c r="AH5" s="85"/>
      <c r="AI5" s="82"/>
      <c r="AJ5" s="88"/>
      <c r="AK5" s="89"/>
      <c r="AL5" s="85"/>
      <c r="AM5" s="82"/>
      <c r="AN5" s="88"/>
      <c r="AO5" s="89"/>
      <c r="AP5" s="121"/>
      <c r="AQ5" s="137"/>
      <c r="AR5" s="137"/>
      <c r="AV5" s="4">
        <v>3</v>
      </c>
      <c r="AX5" s="4" t="s">
        <v>161</v>
      </c>
      <c r="AY5" t="s">
        <v>175</v>
      </c>
    </row>
    <row r="6" spans="1:60" ht="18" customHeight="1">
      <c r="A6" s="92">
        <v>4</v>
      </c>
      <c r="B6" s="12"/>
      <c r="C6" s="127"/>
      <c r="D6" s="143"/>
      <c r="E6" s="143"/>
      <c r="F6" s="12"/>
      <c r="G6" s="12"/>
      <c r="H6" s="12"/>
      <c r="I6" s="12"/>
      <c r="J6" s="126"/>
      <c r="K6" s="12"/>
      <c r="L6" s="12"/>
      <c r="M6" s="127"/>
      <c r="N6" s="132"/>
      <c r="O6" s="12"/>
      <c r="P6" s="12"/>
      <c r="Q6" s="12"/>
      <c r="R6" s="89"/>
      <c r="S6" s="132"/>
      <c r="T6" s="10"/>
      <c r="U6" s="137"/>
      <c r="V6" s="121"/>
      <c r="W6" s="10"/>
      <c r="X6" s="10"/>
      <c r="Y6" s="82"/>
      <c r="Z6" s="88"/>
      <c r="AA6" s="82"/>
      <c r="AB6" s="88"/>
      <c r="AC6" s="89"/>
      <c r="AD6" s="85"/>
      <c r="AE6" s="82"/>
      <c r="AF6" s="88"/>
      <c r="AG6" s="89"/>
      <c r="AH6" s="88"/>
      <c r="AI6" s="82"/>
      <c r="AJ6" s="88"/>
      <c r="AK6" s="89"/>
      <c r="AL6" s="85"/>
      <c r="AM6" s="82"/>
      <c r="AN6" s="88"/>
      <c r="AO6" s="89"/>
      <c r="AP6" s="121"/>
      <c r="AQ6" s="137"/>
      <c r="AR6" s="137"/>
      <c r="AV6" s="4">
        <v>4</v>
      </c>
      <c r="AX6" s="4" t="s">
        <v>168</v>
      </c>
      <c r="AY6" t="s">
        <v>176</v>
      </c>
    </row>
    <row r="7" spans="1:60" ht="18" customHeight="1">
      <c r="A7" s="92">
        <v>5</v>
      </c>
      <c r="B7" s="12"/>
      <c r="C7" s="127"/>
      <c r="D7" s="143"/>
      <c r="E7" s="143"/>
      <c r="F7" s="12"/>
      <c r="G7" s="12"/>
      <c r="H7" s="12"/>
      <c r="I7" s="12"/>
      <c r="J7" s="12"/>
      <c r="K7" s="12"/>
      <c r="L7" s="12"/>
      <c r="M7" s="127"/>
      <c r="N7" s="132"/>
      <c r="O7" s="12"/>
      <c r="P7" s="12"/>
      <c r="Q7" s="12"/>
      <c r="R7" s="89"/>
      <c r="S7" s="132"/>
      <c r="T7" s="10"/>
      <c r="U7" s="137"/>
      <c r="V7" s="121"/>
      <c r="W7" s="10"/>
      <c r="X7" s="10"/>
      <c r="Y7" s="82"/>
      <c r="Z7" s="88"/>
      <c r="AA7" s="82"/>
      <c r="AB7" s="88"/>
      <c r="AC7" s="89"/>
      <c r="AD7" s="85"/>
      <c r="AE7" s="82"/>
      <c r="AF7" s="88"/>
      <c r="AG7" s="89"/>
      <c r="AH7" s="85"/>
      <c r="AI7" s="82"/>
      <c r="AJ7" s="88"/>
      <c r="AK7" s="89"/>
      <c r="AL7" s="85"/>
      <c r="AM7" s="82"/>
      <c r="AN7" s="88"/>
      <c r="AO7" s="89"/>
      <c r="AP7" s="121"/>
      <c r="AQ7" s="137"/>
      <c r="AR7" s="137"/>
      <c r="AV7" s="4">
        <v>5</v>
      </c>
      <c r="AX7" s="4" t="s">
        <v>169</v>
      </c>
      <c r="AY7" t="s">
        <v>177</v>
      </c>
    </row>
    <row r="8" spans="1:60" ht="18" customHeight="1">
      <c r="A8" s="92">
        <v>6</v>
      </c>
      <c r="B8" s="12"/>
      <c r="C8" s="127"/>
      <c r="D8" s="143"/>
      <c r="E8" s="143"/>
      <c r="F8" s="12"/>
      <c r="G8" s="12"/>
      <c r="H8" s="12"/>
      <c r="I8" s="12"/>
      <c r="J8" s="12"/>
      <c r="K8" s="12"/>
      <c r="L8" s="12"/>
      <c r="M8" s="127"/>
      <c r="N8" s="132"/>
      <c r="O8" s="12"/>
      <c r="P8" s="12"/>
      <c r="Q8" s="12"/>
      <c r="R8" s="89"/>
      <c r="S8" s="132"/>
      <c r="T8" s="10"/>
      <c r="U8" s="137"/>
      <c r="V8" s="121"/>
      <c r="W8" s="10"/>
      <c r="X8" s="10"/>
      <c r="Y8" s="82"/>
      <c r="Z8" s="88"/>
      <c r="AA8" s="82"/>
      <c r="AB8" s="88"/>
      <c r="AC8" s="89"/>
      <c r="AD8" s="85"/>
      <c r="AE8" s="82"/>
      <c r="AF8" s="88"/>
      <c r="AG8" s="89"/>
      <c r="AH8" s="85"/>
      <c r="AI8" s="82"/>
      <c r="AJ8" s="88"/>
      <c r="AK8" s="89"/>
      <c r="AL8" s="85"/>
      <c r="AM8" s="82"/>
      <c r="AN8" s="88"/>
      <c r="AO8" s="89"/>
      <c r="AP8" s="121"/>
      <c r="AQ8" s="137"/>
      <c r="AR8" s="137"/>
      <c r="AV8" s="4">
        <v>6</v>
      </c>
      <c r="AX8" s="4" t="s">
        <v>160</v>
      </c>
      <c r="AY8" s="140" t="s">
        <v>178</v>
      </c>
    </row>
    <row r="9" spans="1:60" ht="18" customHeight="1">
      <c r="A9" s="92">
        <v>7</v>
      </c>
      <c r="B9" s="12"/>
      <c r="C9" s="127"/>
      <c r="D9" s="143"/>
      <c r="E9" s="143"/>
      <c r="F9" s="12"/>
      <c r="G9" s="12"/>
      <c r="H9" s="12"/>
      <c r="I9" s="12"/>
      <c r="J9" s="12"/>
      <c r="K9" s="12"/>
      <c r="L9" s="12"/>
      <c r="M9" s="127"/>
      <c r="N9" s="132"/>
      <c r="O9" s="12"/>
      <c r="P9" s="12"/>
      <c r="Q9" s="12"/>
      <c r="R9" s="89"/>
      <c r="S9" s="132"/>
      <c r="T9" s="10"/>
      <c r="U9" s="137"/>
      <c r="V9" s="121"/>
      <c r="W9" s="10"/>
      <c r="X9" s="10"/>
      <c r="Y9" s="82"/>
      <c r="Z9" s="88"/>
      <c r="AA9" s="82"/>
      <c r="AB9" s="88"/>
      <c r="AC9" s="89"/>
      <c r="AD9" s="85"/>
      <c r="AE9" s="82"/>
      <c r="AF9" s="88"/>
      <c r="AG9" s="89"/>
      <c r="AH9" s="85"/>
      <c r="AI9" s="82"/>
      <c r="AJ9" s="88"/>
      <c r="AK9" s="89"/>
      <c r="AL9" s="85"/>
      <c r="AM9" s="82"/>
      <c r="AN9" s="88"/>
      <c r="AO9" s="89"/>
      <c r="AP9" s="121"/>
      <c r="AQ9" s="137"/>
      <c r="AR9" s="137"/>
      <c r="AX9" s="4" t="s">
        <v>170</v>
      </c>
      <c r="AY9" s="140" t="s">
        <v>179</v>
      </c>
    </row>
    <row r="10" spans="1:60" ht="18" customHeight="1">
      <c r="A10" s="92">
        <v>8</v>
      </c>
      <c r="B10" s="12"/>
      <c r="C10" s="127"/>
      <c r="D10" s="143"/>
      <c r="E10" s="143"/>
      <c r="F10" s="12"/>
      <c r="G10" s="12"/>
      <c r="H10" s="12"/>
      <c r="I10" s="12"/>
      <c r="J10" s="12"/>
      <c r="K10" s="12"/>
      <c r="L10" s="12"/>
      <c r="M10" s="127"/>
      <c r="N10" s="132"/>
      <c r="O10" s="12"/>
      <c r="P10" s="12"/>
      <c r="Q10" s="12"/>
      <c r="R10" s="89"/>
      <c r="S10" s="132"/>
      <c r="T10" s="10"/>
      <c r="U10" s="137"/>
      <c r="V10" s="121"/>
      <c r="W10" s="10"/>
      <c r="X10" s="10"/>
      <c r="Y10" s="82"/>
      <c r="Z10" s="88"/>
      <c r="AA10" s="82"/>
      <c r="AB10" s="88"/>
      <c r="AC10" s="89"/>
      <c r="AD10" s="85"/>
      <c r="AE10" s="82"/>
      <c r="AF10" s="88"/>
      <c r="AG10" s="89"/>
      <c r="AH10" s="85"/>
      <c r="AI10" s="82"/>
      <c r="AJ10" s="88"/>
      <c r="AK10" s="89"/>
      <c r="AL10" s="85"/>
      <c r="AM10" s="82"/>
      <c r="AN10" s="88"/>
      <c r="AO10" s="89"/>
      <c r="AP10" s="121"/>
      <c r="AQ10" s="137"/>
      <c r="AR10" s="137"/>
      <c r="AX10" s="4" t="s">
        <v>171</v>
      </c>
      <c r="AY10" s="140" t="s">
        <v>180</v>
      </c>
    </row>
    <row r="11" spans="1:60" ht="18" customHeight="1">
      <c r="A11" s="92">
        <v>9</v>
      </c>
      <c r="B11" s="12"/>
      <c r="C11" s="127"/>
      <c r="D11" s="143"/>
      <c r="E11" s="143"/>
      <c r="F11" s="12"/>
      <c r="G11" s="12"/>
      <c r="H11" s="12"/>
      <c r="I11" s="12"/>
      <c r="J11" s="12"/>
      <c r="K11" s="12"/>
      <c r="L11" s="12"/>
      <c r="M11" s="127"/>
      <c r="N11" s="132"/>
      <c r="O11" s="12"/>
      <c r="P11" s="12"/>
      <c r="Q11" s="12"/>
      <c r="R11" s="89"/>
      <c r="S11" s="132"/>
      <c r="T11" s="10"/>
      <c r="U11" s="137"/>
      <c r="V11" s="121"/>
      <c r="W11" s="10"/>
      <c r="X11" s="10"/>
      <c r="Y11" s="82"/>
      <c r="Z11" s="88"/>
      <c r="AA11" s="82"/>
      <c r="AB11" s="88"/>
      <c r="AC11" s="89"/>
      <c r="AD11" s="85"/>
      <c r="AE11" s="82"/>
      <c r="AF11" s="88"/>
      <c r="AG11" s="89"/>
      <c r="AH11" s="85"/>
      <c r="AI11" s="82"/>
      <c r="AJ11" s="88"/>
      <c r="AK11" s="89"/>
      <c r="AL11" s="85"/>
      <c r="AM11" s="82"/>
      <c r="AN11" s="88"/>
      <c r="AO11" s="89"/>
      <c r="AP11" s="121"/>
      <c r="AQ11" s="137"/>
      <c r="AR11" s="137"/>
      <c r="AX11" s="4" t="s">
        <v>172</v>
      </c>
      <c r="AY11" s="140" t="s">
        <v>181</v>
      </c>
    </row>
    <row r="12" spans="1:60" ht="18" customHeight="1">
      <c r="A12" s="92">
        <v>10</v>
      </c>
      <c r="B12" s="12"/>
      <c r="C12" s="127"/>
      <c r="D12" s="143"/>
      <c r="E12" s="143"/>
      <c r="F12" s="12"/>
      <c r="G12" s="12"/>
      <c r="H12" s="12"/>
      <c r="I12" s="12"/>
      <c r="J12" s="12"/>
      <c r="K12" s="12"/>
      <c r="L12" s="12"/>
      <c r="M12" s="127"/>
      <c r="N12" s="132"/>
      <c r="O12" s="12"/>
      <c r="P12" s="12"/>
      <c r="Q12" s="12"/>
      <c r="R12" s="89"/>
      <c r="S12" s="132"/>
      <c r="T12" s="10"/>
      <c r="U12" s="137"/>
      <c r="V12" s="121"/>
      <c r="W12" s="10"/>
      <c r="X12" s="10"/>
      <c r="Y12" s="82"/>
      <c r="Z12" s="88"/>
      <c r="AA12" s="82"/>
      <c r="AB12" s="88"/>
      <c r="AC12" s="89"/>
      <c r="AD12" s="85"/>
      <c r="AE12" s="82"/>
      <c r="AF12" s="88"/>
      <c r="AG12" s="89"/>
      <c r="AH12" s="85"/>
      <c r="AI12" s="82"/>
      <c r="AJ12" s="88"/>
      <c r="AK12" s="89"/>
      <c r="AL12" s="85"/>
      <c r="AM12" s="82"/>
      <c r="AN12" s="88"/>
      <c r="AO12" s="89"/>
      <c r="AP12" s="121"/>
      <c r="AQ12" s="137"/>
      <c r="AR12" s="137"/>
      <c r="AX12" s="4" t="s">
        <v>162</v>
      </c>
      <c r="AY12" s="140" t="s">
        <v>182</v>
      </c>
    </row>
    <row r="13" spans="1:60" ht="18" customHeight="1">
      <c r="A13" s="92">
        <v>11</v>
      </c>
      <c r="B13" s="12"/>
      <c r="C13" s="127"/>
      <c r="D13" s="143"/>
      <c r="E13" s="143"/>
      <c r="F13" s="12"/>
      <c r="G13" s="12"/>
      <c r="H13" s="12"/>
      <c r="I13" s="12"/>
      <c r="J13" s="12"/>
      <c r="K13" s="12"/>
      <c r="L13" s="12"/>
      <c r="M13" s="127"/>
      <c r="N13" s="132"/>
      <c r="O13" s="12"/>
      <c r="P13" s="12"/>
      <c r="Q13" s="12"/>
      <c r="R13" s="89"/>
      <c r="S13" s="132"/>
      <c r="T13" s="10"/>
      <c r="U13" s="137"/>
      <c r="V13" s="121"/>
      <c r="W13" s="10"/>
      <c r="X13" s="10"/>
      <c r="Y13" s="82"/>
      <c r="Z13" s="88"/>
      <c r="AA13" s="82"/>
      <c r="AB13" s="88"/>
      <c r="AC13" s="89"/>
      <c r="AD13" s="85"/>
      <c r="AE13" s="82"/>
      <c r="AF13" s="88"/>
      <c r="AG13" s="89"/>
      <c r="AH13" s="85"/>
      <c r="AI13" s="82"/>
      <c r="AJ13" s="88"/>
      <c r="AK13" s="89"/>
      <c r="AL13" s="85"/>
      <c r="AM13" s="82"/>
      <c r="AN13" s="88"/>
      <c r="AO13" s="89"/>
      <c r="AP13" s="121"/>
      <c r="AQ13" s="137"/>
      <c r="AR13" s="137"/>
      <c r="AX13" s="4" t="s">
        <v>163</v>
      </c>
      <c r="AY13" s="140" t="s">
        <v>183</v>
      </c>
    </row>
    <row r="14" spans="1:60" ht="18" customHeight="1">
      <c r="A14" s="92">
        <v>12</v>
      </c>
      <c r="B14" s="12"/>
      <c r="C14" s="127"/>
      <c r="D14" s="143"/>
      <c r="E14" s="143"/>
      <c r="F14" s="12"/>
      <c r="G14" s="12"/>
      <c r="H14" s="12"/>
      <c r="I14" s="12"/>
      <c r="J14" s="12"/>
      <c r="K14" s="12"/>
      <c r="L14" s="12"/>
      <c r="M14" s="127"/>
      <c r="N14" s="132"/>
      <c r="O14" s="12"/>
      <c r="P14" s="12"/>
      <c r="Q14" s="12"/>
      <c r="R14" s="89"/>
      <c r="S14" s="132"/>
      <c r="T14" s="10"/>
      <c r="U14" s="137"/>
      <c r="V14" s="121"/>
      <c r="W14" s="10"/>
      <c r="X14" s="10"/>
      <c r="Y14" s="82"/>
      <c r="Z14" s="88"/>
      <c r="AA14" s="82"/>
      <c r="AB14" s="88"/>
      <c r="AC14" s="89"/>
      <c r="AD14" s="85"/>
      <c r="AE14" s="82"/>
      <c r="AF14" s="88"/>
      <c r="AG14" s="89"/>
      <c r="AH14" s="85"/>
      <c r="AI14" s="82"/>
      <c r="AJ14" s="88"/>
      <c r="AK14" s="89"/>
      <c r="AL14" s="85"/>
      <c r="AM14" s="82"/>
      <c r="AN14" s="88"/>
      <c r="AO14" s="89"/>
      <c r="AP14" s="121"/>
      <c r="AQ14" s="137"/>
      <c r="AR14" s="137"/>
      <c r="AY14" s="140" t="s">
        <v>184</v>
      </c>
    </row>
    <row r="15" spans="1:60" ht="18" customHeight="1">
      <c r="A15" s="92">
        <v>13</v>
      </c>
      <c r="B15" s="12"/>
      <c r="C15" s="127"/>
      <c r="D15" s="143"/>
      <c r="E15" s="143"/>
      <c r="F15" s="12"/>
      <c r="G15" s="12"/>
      <c r="H15" s="12"/>
      <c r="I15" s="12"/>
      <c r="J15" s="12"/>
      <c r="K15" s="12"/>
      <c r="L15" s="12"/>
      <c r="M15" s="127"/>
      <c r="N15" s="132"/>
      <c r="O15" s="12"/>
      <c r="P15" s="12"/>
      <c r="Q15" s="12"/>
      <c r="R15" s="89"/>
      <c r="S15" s="132"/>
      <c r="T15" s="10"/>
      <c r="U15" s="137"/>
      <c r="V15" s="121"/>
      <c r="W15" s="10"/>
      <c r="X15" s="10"/>
      <c r="Y15" s="82"/>
      <c r="Z15" s="88"/>
      <c r="AA15" s="82"/>
      <c r="AB15" s="88"/>
      <c r="AC15" s="89"/>
      <c r="AD15" s="85"/>
      <c r="AE15" s="82"/>
      <c r="AF15" s="88"/>
      <c r="AG15" s="89"/>
      <c r="AH15" s="85"/>
      <c r="AI15" s="82"/>
      <c r="AJ15" s="88"/>
      <c r="AK15" s="89"/>
      <c r="AL15" s="85"/>
      <c r="AM15" s="82"/>
      <c r="AN15" s="88"/>
      <c r="AO15" s="89"/>
      <c r="AP15" s="121"/>
      <c r="AQ15" s="137"/>
      <c r="AR15" s="137"/>
      <c r="AY15" s="140" t="s">
        <v>185</v>
      </c>
    </row>
    <row r="16" spans="1:60" ht="18" customHeight="1">
      <c r="A16" s="92">
        <v>14</v>
      </c>
      <c r="B16" s="12"/>
      <c r="C16" s="127"/>
      <c r="D16" s="143"/>
      <c r="E16" s="143"/>
      <c r="F16" s="12"/>
      <c r="G16" s="12"/>
      <c r="H16" s="12"/>
      <c r="I16" s="12"/>
      <c r="J16" s="12"/>
      <c r="K16" s="12"/>
      <c r="L16" s="12"/>
      <c r="M16" s="127"/>
      <c r="N16" s="132"/>
      <c r="O16" s="12"/>
      <c r="P16" s="12"/>
      <c r="Q16" s="12"/>
      <c r="R16" s="89"/>
      <c r="S16" s="132"/>
      <c r="T16" s="10"/>
      <c r="U16" s="137"/>
      <c r="V16" s="121"/>
      <c r="W16" s="10"/>
      <c r="X16" s="10"/>
      <c r="Y16" s="82"/>
      <c r="Z16" s="88"/>
      <c r="AA16" s="82"/>
      <c r="AB16" s="88"/>
      <c r="AC16" s="89"/>
      <c r="AD16" s="85"/>
      <c r="AE16" s="82"/>
      <c r="AF16" s="88"/>
      <c r="AG16" s="89"/>
      <c r="AH16" s="85"/>
      <c r="AI16" s="82"/>
      <c r="AJ16" s="88"/>
      <c r="AK16" s="89"/>
      <c r="AL16" s="85"/>
      <c r="AM16" s="82"/>
      <c r="AN16" s="88"/>
      <c r="AO16" s="89"/>
      <c r="AP16" s="121"/>
      <c r="AQ16" s="137"/>
      <c r="AR16" s="137"/>
      <c r="AY16" s="140" t="s">
        <v>186</v>
      </c>
    </row>
    <row r="17" spans="1:51" ht="18" customHeight="1">
      <c r="A17" s="92">
        <v>15</v>
      </c>
      <c r="B17" s="12"/>
      <c r="C17" s="127"/>
      <c r="D17" s="143"/>
      <c r="E17" s="143"/>
      <c r="F17" s="12"/>
      <c r="G17" s="12"/>
      <c r="H17" s="12"/>
      <c r="I17" s="12"/>
      <c r="J17" s="12"/>
      <c r="K17" s="12"/>
      <c r="L17" s="12"/>
      <c r="M17" s="127"/>
      <c r="N17" s="132"/>
      <c r="O17" s="12"/>
      <c r="P17" s="12"/>
      <c r="Q17" s="12"/>
      <c r="R17" s="89"/>
      <c r="S17" s="132"/>
      <c r="T17" s="10"/>
      <c r="U17" s="137"/>
      <c r="V17" s="121"/>
      <c r="W17" s="10"/>
      <c r="X17" s="10"/>
      <c r="Y17" s="82"/>
      <c r="Z17" s="88"/>
      <c r="AA17" s="82"/>
      <c r="AB17" s="88"/>
      <c r="AC17" s="89"/>
      <c r="AD17" s="85"/>
      <c r="AE17" s="82"/>
      <c r="AF17" s="88"/>
      <c r="AG17" s="89"/>
      <c r="AH17" s="85"/>
      <c r="AI17" s="82"/>
      <c r="AJ17" s="88"/>
      <c r="AK17" s="89"/>
      <c r="AL17" s="85"/>
      <c r="AM17" s="82"/>
      <c r="AN17" s="88"/>
      <c r="AO17" s="89"/>
      <c r="AP17" s="121"/>
      <c r="AQ17" s="137"/>
      <c r="AR17" s="137"/>
      <c r="AY17" s="140" t="s">
        <v>187</v>
      </c>
    </row>
    <row r="18" spans="1:51" ht="18" customHeight="1">
      <c r="A18" s="92">
        <v>16</v>
      </c>
      <c r="B18" s="12"/>
      <c r="C18" s="127"/>
      <c r="D18" s="143"/>
      <c r="E18" s="143"/>
      <c r="F18" s="12"/>
      <c r="G18" s="12"/>
      <c r="H18" s="12"/>
      <c r="I18" s="12"/>
      <c r="J18" s="12"/>
      <c r="K18" s="12"/>
      <c r="L18" s="12"/>
      <c r="M18" s="127"/>
      <c r="N18" s="132"/>
      <c r="O18" s="12"/>
      <c r="P18" s="12"/>
      <c r="Q18" s="12"/>
      <c r="R18" s="89"/>
      <c r="S18" s="132"/>
      <c r="T18" s="10"/>
      <c r="U18" s="137"/>
      <c r="V18" s="121"/>
      <c r="W18" s="10"/>
      <c r="X18" s="10"/>
      <c r="Y18" s="82"/>
      <c r="Z18" s="88"/>
      <c r="AA18" s="82"/>
      <c r="AB18" s="88"/>
      <c r="AC18" s="89"/>
      <c r="AD18" s="85"/>
      <c r="AE18" s="82"/>
      <c r="AF18" s="88"/>
      <c r="AG18" s="89"/>
      <c r="AH18" s="85"/>
      <c r="AI18" s="82"/>
      <c r="AJ18" s="88"/>
      <c r="AK18" s="89"/>
      <c r="AL18" s="85"/>
      <c r="AM18" s="82"/>
      <c r="AN18" s="88"/>
      <c r="AO18" s="89"/>
      <c r="AP18" s="121"/>
      <c r="AQ18" s="137"/>
      <c r="AR18" s="137"/>
      <c r="AY18" s="140" t="s">
        <v>188</v>
      </c>
    </row>
    <row r="19" spans="1:51" ht="18" customHeight="1">
      <c r="A19" s="92">
        <v>17</v>
      </c>
      <c r="B19" s="12"/>
      <c r="C19" s="127"/>
      <c r="D19" s="143"/>
      <c r="E19" s="143"/>
      <c r="F19" s="12"/>
      <c r="G19" s="12"/>
      <c r="H19" s="12"/>
      <c r="I19" s="12"/>
      <c r="J19" s="12"/>
      <c r="K19" s="12"/>
      <c r="L19" s="12"/>
      <c r="M19" s="127"/>
      <c r="N19" s="132"/>
      <c r="O19" s="12"/>
      <c r="P19" s="12"/>
      <c r="Q19" s="12"/>
      <c r="R19" s="89"/>
      <c r="S19" s="132"/>
      <c r="T19" s="10"/>
      <c r="U19" s="137"/>
      <c r="V19" s="121"/>
      <c r="W19" s="10"/>
      <c r="X19" s="10"/>
      <c r="Y19" s="82"/>
      <c r="Z19" s="88"/>
      <c r="AA19" s="82"/>
      <c r="AB19" s="88"/>
      <c r="AC19" s="89"/>
      <c r="AD19" s="85"/>
      <c r="AE19" s="82"/>
      <c r="AF19" s="88"/>
      <c r="AG19" s="89"/>
      <c r="AH19" s="85"/>
      <c r="AI19" s="82"/>
      <c r="AJ19" s="88"/>
      <c r="AK19" s="89"/>
      <c r="AL19" s="85"/>
      <c r="AM19" s="82"/>
      <c r="AN19" s="88"/>
      <c r="AO19" s="89"/>
      <c r="AP19" s="121"/>
      <c r="AQ19" s="137"/>
      <c r="AR19" s="137"/>
      <c r="AY19" s="140" t="s">
        <v>189</v>
      </c>
    </row>
    <row r="20" spans="1:51" ht="18" customHeight="1">
      <c r="A20" s="92">
        <v>18</v>
      </c>
      <c r="B20" s="12"/>
      <c r="C20" s="127"/>
      <c r="D20" s="143"/>
      <c r="E20" s="143"/>
      <c r="F20" s="12"/>
      <c r="G20" s="12"/>
      <c r="H20" s="12"/>
      <c r="I20" s="12"/>
      <c r="J20" s="12"/>
      <c r="K20" s="12"/>
      <c r="L20" s="12"/>
      <c r="M20" s="127"/>
      <c r="N20" s="132"/>
      <c r="O20" s="12"/>
      <c r="P20" s="12"/>
      <c r="Q20" s="12"/>
      <c r="R20" s="89"/>
      <c r="S20" s="132"/>
      <c r="T20" s="10"/>
      <c r="U20" s="137"/>
      <c r="V20" s="121"/>
      <c r="W20" s="10"/>
      <c r="X20" s="10"/>
      <c r="Y20" s="82"/>
      <c r="Z20" s="88"/>
      <c r="AA20" s="82"/>
      <c r="AB20" s="88"/>
      <c r="AC20" s="89"/>
      <c r="AD20" s="85"/>
      <c r="AE20" s="82"/>
      <c r="AF20" s="88"/>
      <c r="AG20" s="89"/>
      <c r="AH20" s="85"/>
      <c r="AI20" s="82"/>
      <c r="AJ20" s="88"/>
      <c r="AK20" s="89"/>
      <c r="AL20" s="85"/>
      <c r="AM20" s="82"/>
      <c r="AN20" s="88"/>
      <c r="AO20" s="89"/>
      <c r="AP20" s="121"/>
      <c r="AQ20" s="137"/>
      <c r="AR20" s="137"/>
      <c r="AY20" s="140" t="s">
        <v>190</v>
      </c>
    </row>
    <row r="21" spans="1:51" ht="18" customHeight="1">
      <c r="A21" s="92">
        <v>19</v>
      </c>
      <c r="B21" s="12"/>
      <c r="C21" s="127"/>
      <c r="D21" s="143"/>
      <c r="E21" s="143"/>
      <c r="F21" s="12"/>
      <c r="G21" s="12"/>
      <c r="H21" s="12"/>
      <c r="I21" s="12"/>
      <c r="J21" s="12"/>
      <c r="K21" s="12"/>
      <c r="L21" s="12"/>
      <c r="M21" s="127"/>
      <c r="N21" s="132"/>
      <c r="O21" s="12"/>
      <c r="P21" s="12"/>
      <c r="Q21" s="12"/>
      <c r="R21" s="89"/>
      <c r="S21" s="132"/>
      <c r="T21" s="10"/>
      <c r="U21" s="137"/>
      <c r="V21" s="121"/>
      <c r="W21" s="10"/>
      <c r="X21" s="10"/>
      <c r="Y21" s="82"/>
      <c r="Z21" s="88"/>
      <c r="AA21" s="82"/>
      <c r="AB21" s="88"/>
      <c r="AC21" s="89"/>
      <c r="AD21" s="85"/>
      <c r="AE21" s="82"/>
      <c r="AF21" s="88"/>
      <c r="AG21" s="89"/>
      <c r="AH21" s="85"/>
      <c r="AI21" s="82"/>
      <c r="AJ21" s="88"/>
      <c r="AK21" s="89"/>
      <c r="AL21" s="85"/>
      <c r="AM21" s="82"/>
      <c r="AN21" s="88"/>
      <c r="AO21" s="89"/>
      <c r="AP21" s="121"/>
      <c r="AQ21" s="137"/>
      <c r="AR21" s="137"/>
      <c r="AY21" s="140" t="s">
        <v>191</v>
      </c>
    </row>
    <row r="22" spans="1:51" ht="18" customHeight="1">
      <c r="A22" s="93">
        <v>20</v>
      </c>
      <c r="B22" s="123" t="s">
        <v>45</v>
      </c>
      <c r="C22" s="123" t="s">
        <v>46</v>
      </c>
      <c r="D22" s="142" t="s">
        <v>156</v>
      </c>
      <c r="E22" s="128" t="s">
        <v>157</v>
      </c>
      <c r="F22" s="123" t="s">
        <v>47</v>
      </c>
      <c r="G22" s="123" t="s">
        <v>159</v>
      </c>
      <c r="H22" s="123" t="s">
        <v>173</v>
      </c>
      <c r="I22" s="123" t="s">
        <v>87</v>
      </c>
      <c r="J22" s="129">
        <v>39967</v>
      </c>
      <c r="K22" s="129" t="s">
        <v>148</v>
      </c>
      <c r="L22" s="123">
        <v>171</v>
      </c>
      <c r="M22" s="130">
        <v>56</v>
      </c>
      <c r="N22" s="134" t="s">
        <v>149</v>
      </c>
      <c r="O22" s="123">
        <v>3</v>
      </c>
      <c r="P22" s="123" t="s">
        <v>53</v>
      </c>
      <c r="Q22" s="123" t="s">
        <v>54</v>
      </c>
      <c r="R22" s="99" t="s">
        <v>55</v>
      </c>
      <c r="S22" s="134" t="s">
        <v>56</v>
      </c>
      <c r="T22" s="96" t="s">
        <v>57</v>
      </c>
      <c r="U22" s="138" t="s">
        <v>53</v>
      </c>
      <c r="V22" s="118" t="s">
        <v>150</v>
      </c>
      <c r="W22" s="96"/>
      <c r="X22" s="96" t="s">
        <v>151</v>
      </c>
      <c r="Y22" s="97" t="s">
        <v>59</v>
      </c>
      <c r="Z22" s="98" t="s">
        <v>155</v>
      </c>
      <c r="AA22" s="97">
        <v>3</v>
      </c>
      <c r="AB22" s="98" t="s">
        <v>152</v>
      </c>
      <c r="AC22" s="99">
        <v>19</v>
      </c>
      <c r="AD22" s="98" t="s">
        <v>153</v>
      </c>
      <c r="AE22" s="97">
        <v>28</v>
      </c>
      <c r="AF22" s="98" t="s">
        <v>154</v>
      </c>
      <c r="AG22" s="99">
        <v>35</v>
      </c>
      <c r="AH22" s="100"/>
      <c r="AI22" s="97"/>
      <c r="AJ22" s="98"/>
      <c r="AK22" s="99"/>
      <c r="AL22" s="100"/>
      <c r="AM22" s="97"/>
      <c r="AN22" s="98"/>
      <c r="AO22" s="99"/>
      <c r="AP22" s="139" t="s">
        <v>147</v>
      </c>
      <c r="AQ22" s="138" t="s">
        <v>64</v>
      </c>
      <c r="AR22" s="138">
        <v>112345</v>
      </c>
      <c r="AY22" s="140" t="s">
        <v>192</v>
      </c>
    </row>
    <row r="23" spans="1:51" s="1" customFormat="1" ht="14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" t="s">
        <v>193</v>
      </c>
    </row>
    <row r="24" spans="1:51" s="1" customFormat="1" ht="14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" t="s">
        <v>194</v>
      </c>
    </row>
    <row r="25" spans="1:51" s="1" customFormat="1" ht="14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" t="s">
        <v>195</v>
      </c>
    </row>
    <row r="26" spans="1:51" s="1" customFormat="1" ht="14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" t="s">
        <v>196</v>
      </c>
    </row>
    <row r="27" spans="1:51" s="1" customFormat="1" ht="14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" t="s">
        <v>197</v>
      </c>
    </row>
    <row r="28" spans="1:51" s="1" customFormat="1" ht="14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" t="s">
        <v>198</v>
      </c>
    </row>
    <row r="29" spans="1:51" s="1" customFormat="1" ht="14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" t="s">
        <v>199</v>
      </c>
    </row>
    <row r="30" spans="1:51" s="1" customFormat="1" ht="14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" t="s">
        <v>200</v>
      </c>
    </row>
    <row r="31" spans="1:51" s="1" customFormat="1" ht="14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" t="s">
        <v>201</v>
      </c>
    </row>
    <row r="32" spans="1:51" s="1" customFormat="1" ht="14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" t="s">
        <v>202</v>
      </c>
    </row>
    <row r="33" spans="2:51" s="1" customFormat="1" ht="14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" t="s">
        <v>203</v>
      </c>
    </row>
    <row r="34" spans="2:51" s="1" customFormat="1" ht="14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" t="s">
        <v>204</v>
      </c>
    </row>
    <row r="35" spans="2:51" s="1" customFormat="1" ht="14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" t="s">
        <v>205</v>
      </c>
    </row>
    <row r="36" spans="2:51" s="1" customFormat="1" ht="14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" t="s">
        <v>206</v>
      </c>
    </row>
    <row r="37" spans="2:51" ht="14" customHeight="1">
      <c r="AY37" s="1" t="s">
        <v>207</v>
      </c>
    </row>
    <row r="38" spans="2:51" ht="14" customHeight="1">
      <c r="AY38" s="1" t="s">
        <v>208</v>
      </c>
    </row>
    <row r="39" spans="2:51" ht="14" customHeight="1">
      <c r="AY39" s="1" t="s">
        <v>209</v>
      </c>
    </row>
    <row r="40" spans="2:51" ht="14" customHeight="1">
      <c r="AY40" s="1" t="s">
        <v>210</v>
      </c>
    </row>
    <row r="41" spans="2:51" ht="14" customHeight="1">
      <c r="AY41" s="1" t="s">
        <v>211</v>
      </c>
    </row>
    <row r="42" spans="2:51" ht="14" customHeight="1">
      <c r="AY42" s="1" t="s">
        <v>212</v>
      </c>
    </row>
    <row r="43" spans="2:51" ht="14" customHeight="1">
      <c r="AY43" s="1" t="s">
        <v>213</v>
      </c>
    </row>
    <row r="44" spans="2:51" ht="14" customHeight="1">
      <c r="AY44" s="1" t="s">
        <v>214</v>
      </c>
    </row>
    <row r="45" spans="2:51" ht="14" customHeight="1">
      <c r="AY45" s="1" t="s">
        <v>215</v>
      </c>
    </row>
    <row r="46" spans="2:51" ht="14" customHeight="1">
      <c r="AY46" s="1" t="s">
        <v>216</v>
      </c>
    </row>
    <row r="47" spans="2:51" ht="14" customHeight="1">
      <c r="AY47" s="1" t="s">
        <v>217</v>
      </c>
    </row>
    <row r="48" spans="2:51" ht="14" customHeight="1">
      <c r="AY48" s="1" t="s">
        <v>218</v>
      </c>
    </row>
    <row r="49" spans="51:51" ht="14" customHeight="1">
      <c r="AY49" s="1" t="s">
        <v>219</v>
      </c>
    </row>
    <row r="50" spans="51:51" ht="14" customHeight="1">
      <c r="AY50" s="1" t="s">
        <v>220</v>
      </c>
    </row>
  </sheetData>
  <mergeCells count="19">
    <mergeCell ref="A1:A2"/>
    <mergeCell ref="J1:J2"/>
    <mergeCell ref="K1:K2"/>
    <mergeCell ref="L1:L2"/>
    <mergeCell ref="D1:D2"/>
    <mergeCell ref="F1:F2"/>
    <mergeCell ref="G1:G2"/>
    <mergeCell ref="H1:H2"/>
    <mergeCell ref="E1:E2"/>
    <mergeCell ref="B1:B2"/>
    <mergeCell ref="C1:C2"/>
    <mergeCell ref="I1:I2"/>
    <mergeCell ref="M1:M2"/>
    <mergeCell ref="AR1:AR2"/>
    <mergeCell ref="N1:R1"/>
    <mergeCell ref="S1:U1"/>
    <mergeCell ref="V1:Y1"/>
    <mergeCell ref="Z1:AO1"/>
    <mergeCell ref="AP1:AQ1"/>
  </mergeCells>
  <phoneticPr fontId="36"/>
  <dataValidations count="7">
    <dataValidation type="list" allowBlank="1" showInputMessage="1" showErrorMessage="1" sqref="F3:F21" xr:uid="{3705BBB0-A96D-364A-B072-F46F1D5D97CC}">
      <formula1>$AT$3:$AT$7</formula1>
    </dataValidation>
    <dataValidation type="list" allowBlank="1" showInputMessage="1" showErrorMessage="1" sqref="F22" xr:uid="{751AE56F-873F-DA4A-BD59-8580257A5860}">
      <formula1>$AT$3:$AT$6</formula1>
    </dataValidation>
    <dataValidation type="list" allowBlank="1" showInputMessage="1" showErrorMessage="1" sqref="K3:K22" xr:uid="{E9C5F348-639B-5640-A2C0-CC6D64E9C248}">
      <formula1>$AU$3:$AU$4</formula1>
    </dataValidation>
    <dataValidation type="list" allowBlank="1" showInputMessage="1" showErrorMessage="1" sqref="V3:V22" xr:uid="{0B976733-2EA3-2046-B60C-76E5604EB983}">
      <formula1>$AW$3</formula1>
    </dataValidation>
    <dataValidation type="list" allowBlank="1" showInputMessage="1" showErrorMessage="1" sqref="O3:O22" xr:uid="{A84B6054-4045-5940-8C5B-5E5FE58D4176}">
      <formula1>$AV$3:$AV$8</formula1>
    </dataValidation>
    <dataValidation type="list" allowBlank="1" showInputMessage="1" showErrorMessage="1" sqref="G3:G22" xr:uid="{6E7C6AEA-EAEC-7F49-B83A-1D6F801AAB7E}">
      <formula1>$AX$3:$AX$15</formula1>
    </dataValidation>
    <dataValidation type="list" allowBlank="1" showInputMessage="1" showErrorMessage="1" sqref="H3:H22" xr:uid="{899B11B2-1FEC-0149-8162-3CB5AEE0382F}">
      <formula1>$AY$3:$AY$51</formula1>
    </dataValidation>
  </dataValidations>
  <pageMargins left="0.41" right="0.16" top="0.98399999999999999" bottom="0.98399999999999999" header="0.51200000000000001" footer="0.51200000000000001"/>
  <pageSetup paperSize="9" orientation="landscape"/>
  <ignoredErrors>
    <ignoredError sqref="D22:E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outlinePr summaryBelow="0" summaryRight="0"/>
  </sheetPr>
  <dimension ref="A1:AH93"/>
  <sheetViews>
    <sheetView topLeftCell="A5" zoomScaleNormal="100" workbookViewId="0">
      <selection activeCell="A10" sqref="A10:B11"/>
    </sheetView>
  </sheetViews>
  <sheetFormatPr baseColWidth="10" defaultColWidth="10" defaultRowHeight="14" customHeight="1"/>
  <cols>
    <col min="1" max="1" width="7.1640625" style="23" customWidth="1"/>
    <col min="2" max="3" width="11.6640625" style="23" customWidth="1"/>
    <col min="4" max="4" width="8.6640625" style="23" customWidth="1"/>
    <col min="5" max="5" width="3.6640625" style="23" customWidth="1"/>
    <col min="6" max="6" width="8.6640625" style="23" customWidth="1"/>
    <col min="7" max="7" width="3.6640625" style="23" customWidth="1"/>
    <col min="8" max="9" width="4.6640625" style="23" customWidth="1"/>
    <col min="10" max="10" width="3.6640625" style="23" customWidth="1"/>
    <col min="11" max="11" width="7.6640625" style="23" customWidth="1"/>
    <col min="12" max="13" width="4.6640625" style="23" customWidth="1"/>
    <col min="14" max="14" width="3.6640625" style="23" customWidth="1"/>
    <col min="15" max="15" width="4.6640625" style="23" customWidth="1"/>
    <col min="16" max="18" width="4.1640625" style="23" customWidth="1"/>
    <col min="19" max="19" width="8.6640625" style="23" customWidth="1"/>
    <col min="20" max="20" width="3" style="23" customWidth="1"/>
    <col min="21" max="24" width="8.6640625" style="23" customWidth="1"/>
    <col min="25" max="26" width="10" style="23"/>
    <col min="27" max="27" width="3.1640625" style="23" hidden="1" customWidth="1"/>
    <col min="28" max="29" width="0" style="23" hidden="1" customWidth="1"/>
    <col min="30" max="31" width="10" style="23" hidden="1" customWidth="1"/>
    <col min="32" max="32" width="10" hidden="1" customWidth="1"/>
  </cols>
  <sheetData>
    <row r="1" spans="1:34" ht="24.75" customHeight="1">
      <c r="A1" s="352" t="s">
        <v>88</v>
      </c>
      <c r="B1" s="352"/>
      <c r="C1" s="352"/>
      <c r="D1" s="352"/>
      <c r="E1" s="352"/>
      <c r="F1" s="352"/>
      <c r="G1" s="352"/>
      <c r="H1" s="352"/>
      <c r="I1" s="352"/>
      <c r="J1" s="352"/>
      <c r="K1" s="342" t="s">
        <v>89</v>
      </c>
      <c r="L1" s="342"/>
      <c r="M1" s="342"/>
      <c r="N1" s="21"/>
      <c r="O1" s="330" t="s">
        <v>90</v>
      </c>
      <c r="P1" s="331"/>
      <c r="Q1" s="331"/>
      <c r="R1" s="332"/>
      <c r="S1" s="22"/>
      <c r="T1" s="22"/>
      <c r="U1" s="146" t="s">
        <v>248</v>
      </c>
      <c r="AB1" s="24"/>
      <c r="AE1" s="23" t="s">
        <v>13</v>
      </c>
    </row>
    <row r="2" spans="1:34" ht="24.75" customHeight="1">
      <c r="A2" s="337" t="s">
        <v>91</v>
      </c>
      <c r="B2" s="337"/>
      <c r="C2" s="337"/>
      <c r="D2" s="337"/>
      <c r="E2" s="337"/>
      <c r="F2" s="337"/>
      <c r="G2" s="337"/>
      <c r="H2" s="337"/>
      <c r="I2" s="337"/>
      <c r="J2" s="337"/>
      <c r="K2" s="354"/>
      <c r="L2" s="354"/>
      <c r="M2" s="354"/>
      <c r="N2" s="27"/>
      <c r="O2" s="333"/>
      <c r="P2" s="334"/>
      <c r="Q2" s="334"/>
      <c r="R2" s="335"/>
      <c r="S2" s="28"/>
      <c r="T2" s="28"/>
      <c r="U2" s="245">
        <v>20</v>
      </c>
      <c r="V2" s="246"/>
      <c r="W2" s="247"/>
      <c r="X2" s="29"/>
      <c r="Y2" s="29"/>
      <c r="Z2" s="29"/>
      <c r="AA2" s="251">
        <f ca="1">TODAY()</f>
        <v>45625</v>
      </c>
      <c r="AB2" s="252"/>
      <c r="AE2" s="23" t="str">
        <f>VLOOKUP($U$2,選手登録ページ!$A$3:$AH$22,11,TRUE)</f>
        <v>男</v>
      </c>
    </row>
    <row r="3" spans="1:34" ht="24.75" customHeight="1">
      <c r="A3" s="353" t="s">
        <v>92</v>
      </c>
      <c r="B3" s="353"/>
      <c r="C3" s="353"/>
      <c r="D3" s="353"/>
      <c r="E3" s="353"/>
      <c r="F3" s="353"/>
      <c r="G3" s="353"/>
      <c r="H3" s="353"/>
      <c r="I3" s="353"/>
      <c r="J3" s="353"/>
      <c r="K3" s="354"/>
      <c r="L3" s="354"/>
      <c r="M3" s="354"/>
      <c r="N3" s="27"/>
      <c r="O3" s="336"/>
      <c r="P3" s="337"/>
      <c r="Q3" s="337"/>
      <c r="R3" s="338"/>
      <c r="S3" s="22"/>
      <c r="T3" s="22"/>
      <c r="U3" s="248"/>
      <c r="V3" s="249"/>
      <c r="W3" s="250"/>
      <c r="X3" s="22"/>
      <c r="AA3" s="79" t="s">
        <v>93</v>
      </c>
    </row>
    <row r="4" spans="1:34" ht="24.75" customHeight="1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  <c r="L4" s="354"/>
      <c r="M4" s="354"/>
      <c r="N4" s="27"/>
      <c r="O4" s="339"/>
      <c r="P4" s="340"/>
      <c r="Q4" s="340"/>
      <c r="R4" s="341"/>
      <c r="S4" s="30"/>
      <c r="T4" s="30"/>
      <c r="U4" s="144" t="s">
        <v>223</v>
      </c>
      <c r="W4" s="28"/>
      <c r="X4" s="28"/>
    </row>
    <row r="5" spans="1:34" ht="24.75" customHeight="1">
      <c r="K5" s="26"/>
      <c r="L5" s="26"/>
      <c r="M5" s="26"/>
      <c r="N5" s="25"/>
      <c r="O5" s="25"/>
      <c r="P5" s="361"/>
      <c r="Q5" s="361"/>
      <c r="R5" s="361"/>
      <c r="S5" s="30"/>
      <c r="T5" s="30"/>
      <c r="U5" s="31">
        <v>1</v>
      </c>
      <c r="V5" s="22"/>
      <c r="W5" s="22"/>
      <c r="X5" s="22"/>
    </row>
    <row r="6" spans="1:34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5"/>
      <c r="O6" s="25"/>
      <c r="P6" s="25"/>
      <c r="Q6" s="25"/>
      <c r="R6" s="25"/>
      <c r="S6" s="30"/>
      <c r="T6" s="30"/>
      <c r="U6" s="110"/>
      <c r="V6" s="110"/>
      <c r="W6" s="110"/>
      <c r="X6" s="110"/>
      <c r="Y6" s="110"/>
      <c r="Z6" s="110"/>
      <c r="AA6" s="110"/>
      <c r="AB6" s="110"/>
      <c r="AD6"/>
      <c r="AE6"/>
      <c r="AF6" t="s">
        <v>126</v>
      </c>
    </row>
    <row r="7" spans="1:34" ht="14" customHeight="1">
      <c r="A7" s="355" t="s">
        <v>95</v>
      </c>
      <c r="B7" s="356"/>
      <c r="C7" s="343" t="s">
        <v>130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5"/>
      <c r="S7" s="30"/>
      <c r="T7" s="30"/>
      <c r="U7" s="145" t="s">
        <v>222</v>
      </c>
      <c r="V7" s="110"/>
      <c r="W7" s="110"/>
      <c r="X7" s="110"/>
      <c r="Y7" s="110"/>
      <c r="Z7" s="110"/>
      <c r="AA7" s="110"/>
      <c r="AB7" s="110"/>
      <c r="AC7" s="32"/>
      <c r="AD7"/>
      <c r="AE7"/>
      <c r="AF7" t="s">
        <v>127</v>
      </c>
    </row>
    <row r="8" spans="1:34" ht="14" customHeight="1">
      <c r="A8" s="357"/>
      <c r="B8" s="358"/>
      <c r="C8" s="346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8"/>
      <c r="S8" s="30"/>
      <c r="T8" s="30"/>
      <c r="U8" s="110"/>
      <c r="V8" s="110"/>
      <c r="W8" s="110"/>
      <c r="X8" s="110"/>
      <c r="Y8" s="110"/>
      <c r="Z8" s="110"/>
      <c r="AA8" s="110"/>
      <c r="AB8" s="110"/>
      <c r="AD8"/>
      <c r="AE8"/>
      <c r="AF8" t="s">
        <v>96</v>
      </c>
    </row>
    <row r="9" spans="1:34" ht="14" customHeight="1">
      <c r="A9" s="359"/>
      <c r="B9" s="360"/>
      <c r="C9" s="349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1"/>
      <c r="S9" s="30"/>
      <c r="T9" s="30"/>
      <c r="W9" s="32"/>
      <c r="X9" s="32"/>
      <c r="Y9" s="32"/>
      <c r="Z9" s="32"/>
      <c r="AA9" s="32"/>
      <c r="AB9" s="32"/>
      <c r="AD9"/>
      <c r="AE9"/>
      <c r="AF9" t="s">
        <v>128</v>
      </c>
      <c r="AG9" s="1"/>
    </row>
    <row r="10" spans="1:34" ht="15" customHeight="1">
      <c r="A10" s="406" t="s">
        <v>257</v>
      </c>
      <c r="B10" s="406"/>
      <c r="C10" s="407" t="str">
        <f>VLOOKUP($U$2,選手登録ページ!$A$3:$AH$22,4,TRUE)</f>
        <v>01100849</v>
      </c>
      <c r="D10" s="408"/>
      <c r="E10" s="408"/>
      <c r="F10" s="409"/>
      <c r="G10" s="281" t="s">
        <v>8</v>
      </c>
      <c r="H10" s="374"/>
      <c r="I10" s="374"/>
      <c r="J10" s="399" t="str">
        <f>VLOOKUP($U$2,選手登録ページ!$A$3:$AH$22,6,TRUE)</f>
        <v>ジャンプ</v>
      </c>
      <c r="K10" s="276"/>
      <c r="L10" s="277"/>
      <c r="M10" s="374" t="s">
        <v>9</v>
      </c>
      <c r="N10" s="374"/>
      <c r="O10" s="399" t="str">
        <f>VLOOKUP($U$2,選手登録ページ!$A$3:$AH$22,7,TRUE)</f>
        <v>男子組</v>
      </c>
      <c r="P10" s="276"/>
      <c r="Q10" s="276"/>
      <c r="R10" s="277"/>
      <c r="S10" s="30"/>
      <c r="T10" s="30"/>
      <c r="U10" s="111"/>
      <c r="W10" s="30"/>
      <c r="X10" s="30"/>
      <c r="AD10"/>
      <c r="AE10"/>
      <c r="AF10" t="s">
        <v>129</v>
      </c>
    </row>
    <row r="11" spans="1:34" ht="15" customHeight="1">
      <c r="A11" s="406"/>
      <c r="B11" s="406"/>
      <c r="C11" s="410"/>
      <c r="D11" s="411"/>
      <c r="E11" s="411"/>
      <c r="F11" s="412"/>
      <c r="G11" s="404"/>
      <c r="H11" s="405"/>
      <c r="I11" s="405"/>
      <c r="J11" s="400"/>
      <c r="K11" s="401"/>
      <c r="L11" s="402"/>
      <c r="M11" s="405"/>
      <c r="N11" s="405"/>
      <c r="O11" s="400"/>
      <c r="P11" s="401"/>
      <c r="Q11" s="401"/>
      <c r="R11" s="402"/>
      <c r="S11" s="30"/>
      <c r="T11" s="30"/>
      <c r="W11" s="30"/>
      <c r="X11" s="30"/>
      <c r="AD11"/>
      <c r="AE11"/>
      <c r="AF11" t="s">
        <v>130</v>
      </c>
      <c r="AG11" s="3"/>
      <c r="AH11" s="3"/>
    </row>
    <row r="12" spans="1:34" ht="15" customHeight="1">
      <c r="A12" s="308" t="s">
        <v>7</v>
      </c>
      <c r="B12" s="309"/>
      <c r="C12" s="266" t="str">
        <f>VLOOKUP($U$2,選手登録ページ!$A$3:$AH$22,5,TRUE)</f>
        <v>0958650</v>
      </c>
      <c r="D12" s="267"/>
      <c r="E12" s="267"/>
      <c r="F12" s="268"/>
      <c r="G12" s="404"/>
      <c r="H12" s="405"/>
      <c r="I12" s="405"/>
      <c r="J12" s="400"/>
      <c r="K12" s="401"/>
      <c r="L12" s="402"/>
      <c r="M12" s="405"/>
      <c r="N12" s="405"/>
      <c r="O12" s="400"/>
      <c r="P12" s="401"/>
      <c r="Q12" s="401"/>
      <c r="R12" s="402"/>
      <c r="S12" s="30"/>
      <c r="T12" s="30"/>
      <c r="W12" s="30"/>
      <c r="X12" s="30"/>
      <c r="AD12"/>
      <c r="AE12"/>
      <c r="AF12" t="s">
        <v>131</v>
      </c>
    </row>
    <row r="13" spans="1:34" ht="15" customHeight="1">
      <c r="A13" s="299"/>
      <c r="B13" s="310"/>
      <c r="C13" s="269"/>
      <c r="D13" s="270"/>
      <c r="E13" s="270"/>
      <c r="F13" s="271"/>
      <c r="G13" s="283"/>
      <c r="H13" s="375"/>
      <c r="I13" s="375"/>
      <c r="J13" s="403"/>
      <c r="K13" s="278"/>
      <c r="L13" s="279"/>
      <c r="M13" s="375"/>
      <c r="N13" s="375"/>
      <c r="O13" s="403"/>
      <c r="P13" s="278"/>
      <c r="Q13" s="278"/>
      <c r="R13" s="279"/>
      <c r="S13" s="30"/>
      <c r="T13" s="30"/>
      <c r="W13" s="30"/>
      <c r="X13" s="30"/>
      <c r="AD13"/>
      <c r="AE13"/>
      <c r="AF13" t="s">
        <v>132</v>
      </c>
    </row>
    <row r="14" spans="1:34" ht="15" customHeight="1">
      <c r="A14" s="308" t="s">
        <v>86</v>
      </c>
      <c r="B14" s="309"/>
      <c r="C14" s="266">
        <f>VLOOKUP($U$2,選手登録ページ!$A$3:$AR$22,44,TRUE)</f>
        <v>112345</v>
      </c>
      <c r="D14" s="267"/>
      <c r="E14" s="267"/>
      <c r="F14" s="268"/>
      <c r="G14" s="281" t="s">
        <v>10</v>
      </c>
      <c r="H14" s="374"/>
      <c r="I14" s="282"/>
      <c r="J14" s="376" t="str">
        <f>VLOOKUP($U$2,選手登録ページ!$A$3:$AH$22,8,TRUE)</f>
        <v>北海道スキー連盟</v>
      </c>
      <c r="K14" s="377"/>
      <c r="L14" s="377"/>
      <c r="M14" s="377"/>
      <c r="N14" s="377"/>
      <c r="O14" s="377"/>
      <c r="P14" s="377"/>
      <c r="Q14" s="377"/>
      <c r="R14" s="378"/>
      <c r="S14" s="30"/>
      <c r="T14" s="30"/>
      <c r="W14" s="30"/>
      <c r="X14" s="30"/>
      <c r="AD14"/>
      <c r="AE14"/>
      <c r="AF14" t="s">
        <v>133</v>
      </c>
    </row>
    <row r="15" spans="1:34" ht="15" customHeight="1">
      <c r="A15" s="299"/>
      <c r="B15" s="310"/>
      <c r="C15" s="269"/>
      <c r="D15" s="270"/>
      <c r="E15" s="270"/>
      <c r="F15" s="271"/>
      <c r="G15" s="283"/>
      <c r="H15" s="375"/>
      <c r="I15" s="284"/>
      <c r="J15" s="379"/>
      <c r="K15" s="380"/>
      <c r="L15" s="380"/>
      <c r="M15" s="380"/>
      <c r="N15" s="380"/>
      <c r="O15" s="380"/>
      <c r="P15" s="380"/>
      <c r="Q15" s="380"/>
      <c r="R15" s="381"/>
      <c r="S15" s="30"/>
      <c r="T15" s="30"/>
      <c r="W15" s="30"/>
      <c r="X15" s="30"/>
      <c r="AD15"/>
      <c r="AE15"/>
      <c r="AF15" t="s">
        <v>134</v>
      </c>
    </row>
    <row r="16" spans="1:34" ht="20" customHeight="1">
      <c r="A16" s="302" t="s">
        <v>6</v>
      </c>
      <c r="B16" s="303"/>
      <c r="C16" s="311" t="str">
        <f>VLOOKUP($U$2,選手登録ページ!$A$3:$AH$22,3,TRUE)</f>
        <v>さっぽろ　たろう</v>
      </c>
      <c r="D16" s="312"/>
      <c r="E16" s="312"/>
      <c r="F16" s="312"/>
      <c r="G16" s="312"/>
      <c r="H16" s="312"/>
      <c r="I16" s="313"/>
      <c r="J16" s="320" t="s">
        <v>97</v>
      </c>
      <c r="K16" s="321"/>
      <c r="L16" s="382" t="str">
        <f>VLOOKUP($U$2,選手登録ページ!$A$3:$AH$22,9,TRUE)</f>
        <v>ホッカイドウノルディックスキークラブ</v>
      </c>
      <c r="M16" s="383"/>
      <c r="N16" s="383"/>
      <c r="O16" s="383"/>
      <c r="P16" s="383"/>
      <c r="Q16" s="383"/>
      <c r="R16" s="384"/>
      <c r="S16" s="30"/>
      <c r="T16" s="30"/>
      <c r="W16" s="30"/>
      <c r="X16" s="30"/>
      <c r="AD16"/>
      <c r="AE16"/>
      <c r="AF16" t="s">
        <v>135</v>
      </c>
    </row>
    <row r="17" spans="1:32" ht="20" customHeight="1">
      <c r="A17" s="304" t="s">
        <v>5</v>
      </c>
      <c r="B17" s="305"/>
      <c r="C17" s="314" t="str">
        <f>VLOOKUP($U$2,選手登録ページ!$A$3:$AH$22,2,TRUE)</f>
        <v>札幌　太郎</v>
      </c>
      <c r="D17" s="315"/>
      <c r="E17" s="315"/>
      <c r="F17" s="315"/>
      <c r="G17" s="315"/>
      <c r="H17" s="315"/>
      <c r="I17" s="316"/>
      <c r="J17" s="322"/>
      <c r="K17" s="323"/>
      <c r="L17" s="385"/>
      <c r="M17" s="386"/>
      <c r="N17" s="386"/>
      <c r="O17" s="386"/>
      <c r="P17" s="386"/>
      <c r="Q17" s="386"/>
      <c r="R17" s="387"/>
      <c r="S17" s="30"/>
      <c r="T17" s="30"/>
      <c r="W17" s="30"/>
      <c r="X17" s="30"/>
      <c r="AD17"/>
      <c r="AE17"/>
      <c r="AF17" t="s">
        <v>136</v>
      </c>
    </row>
    <row r="18" spans="1:32" ht="24" customHeight="1">
      <c r="A18" s="306"/>
      <c r="B18" s="307"/>
      <c r="C18" s="317"/>
      <c r="D18" s="318"/>
      <c r="E18" s="318"/>
      <c r="F18" s="318"/>
      <c r="G18" s="318"/>
      <c r="H18" s="318"/>
      <c r="I18" s="319"/>
      <c r="J18" s="324" t="s">
        <v>158</v>
      </c>
      <c r="K18" s="325"/>
      <c r="L18" s="388"/>
      <c r="M18" s="389"/>
      <c r="N18" s="389"/>
      <c r="O18" s="389"/>
      <c r="P18" s="389"/>
      <c r="Q18" s="389"/>
      <c r="R18" s="390"/>
      <c r="S18" s="30"/>
      <c r="T18" s="30"/>
      <c r="W18" s="30"/>
      <c r="X18" s="30"/>
      <c r="AD18"/>
      <c r="AE18"/>
      <c r="AF18" t="s">
        <v>137</v>
      </c>
    </row>
    <row r="19" spans="1:32" ht="15" customHeight="1">
      <c r="A19" s="308" t="s">
        <v>98</v>
      </c>
      <c r="B19" s="309"/>
      <c r="C19" s="326">
        <f>IF(U5="","",VLOOKUP($U$2,選手登録ページ!$A$3:$AH$22,10,TRUE))</f>
        <v>39967</v>
      </c>
      <c r="D19" s="327"/>
      <c r="E19" s="327"/>
      <c r="F19" s="327"/>
      <c r="G19" s="327"/>
      <c r="H19" s="327"/>
      <c r="I19" s="327"/>
      <c r="J19" s="267">
        <f ca="1">IF(U5="","",DATEDIF(C19,AA2,"y"))</f>
        <v>15</v>
      </c>
      <c r="K19" s="267"/>
      <c r="L19" s="282" t="s">
        <v>99</v>
      </c>
      <c r="M19" s="281" t="s">
        <v>13</v>
      </c>
      <c r="N19" s="395" t="str">
        <f>IF(AE2="男","○","")</f>
        <v>○</v>
      </c>
      <c r="O19" s="396"/>
      <c r="P19" s="374" t="s">
        <v>100</v>
      </c>
      <c r="Q19" s="391" t="str">
        <f>IF(AE2="女","○","")</f>
        <v/>
      </c>
      <c r="R19" s="392"/>
      <c r="S19" s="30"/>
      <c r="T19" s="30"/>
      <c r="W19" s="30"/>
      <c r="X19" s="30"/>
      <c r="AD19"/>
      <c r="AE19"/>
      <c r="AF19" t="s">
        <v>138</v>
      </c>
    </row>
    <row r="20" spans="1:32" ht="15" customHeight="1">
      <c r="A20" s="299"/>
      <c r="B20" s="310"/>
      <c r="C20" s="328"/>
      <c r="D20" s="329"/>
      <c r="E20" s="329"/>
      <c r="F20" s="329"/>
      <c r="G20" s="329"/>
      <c r="H20" s="329"/>
      <c r="I20" s="329"/>
      <c r="J20" s="270"/>
      <c r="K20" s="270"/>
      <c r="L20" s="284"/>
      <c r="M20" s="283"/>
      <c r="N20" s="397"/>
      <c r="O20" s="398"/>
      <c r="P20" s="375"/>
      <c r="Q20" s="393"/>
      <c r="R20" s="394"/>
      <c r="S20" s="30"/>
      <c r="T20" s="30"/>
      <c r="W20" s="30"/>
      <c r="X20" s="30"/>
      <c r="AD20"/>
      <c r="AE20"/>
      <c r="AF20" t="s">
        <v>139</v>
      </c>
    </row>
    <row r="21" spans="1:32" ht="20" customHeight="1">
      <c r="A21" s="372" t="s">
        <v>101</v>
      </c>
      <c r="B21" s="373"/>
      <c r="C21" s="33" t="s">
        <v>14</v>
      </c>
      <c r="D21" s="260">
        <f>VLOOKUP($U$2,選手登録ページ!$A$3:$AH$22,12,TRUE)</f>
        <v>171</v>
      </c>
      <c r="E21" s="260"/>
      <c r="F21" s="260"/>
      <c r="G21" s="260"/>
      <c r="H21" s="260" t="s">
        <v>102</v>
      </c>
      <c r="I21" s="261"/>
      <c r="J21" s="260" t="s">
        <v>15</v>
      </c>
      <c r="K21" s="260"/>
      <c r="L21" s="260">
        <f>VLOOKUP($U$2,選手登録ページ!$A$3:$AH$22,13,TRUE)</f>
        <v>56</v>
      </c>
      <c r="M21" s="260"/>
      <c r="N21" s="260"/>
      <c r="O21" s="260"/>
      <c r="P21" s="260"/>
      <c r="Q21" s="260" t="s">
        <v>103</v>
      </c>
      <c r="R21" s="261"/>
      <c r="S21" s="30"/>
      <c r="T21" s="30"/>
      <c r="W21" s="30"/>
      <c r="X21" s="30"/>
      <c r="AD21"/>
      <c r="AE21" s="108"/>
      <c r="AF21" s="101" t="s">
        <v>140</v>
      </c>
    </row>
    <row r="22" spans="1:32" ht="30" customHeight="1">
      <c r="A22" s="362" t="s">
        <v>16</v>
      </c>
      <c r="B22" s="363"/>
      <c r="C22" s="259" t="str">
        <f>VLOOKUP($U$2,選手登録ページ!$A$3:$AH$22,14,TRUE)</f>
        <v>北海道札幌中学校</v>
      </c>
      <c r="D22" s="260"/>
      <c r="E22" s="260"/>
      <c r="F22" s="260"/>
      <c r="G22" s="260"/>
      <c r="H22" s="260"/>
      <c r="I22" s="35" t="s">
        <v>21</v>
      </c>
      <c r="J22" s="78">
        <f>VLOOKUP($U$2,選手登録ページ!$A$3:$AH$22,15,TRUE)</f>
        <v>3</v>
      </c>
      <c r="K22" s="36" t="s">
        <v>104</v>
      </c>
      <c r="L22" s="262" t="s">
        <v>22</v>
      </c>
      <c r="M22" s="280"/>
      <c r="N22" s="259" t="str">
        <f>VLOOKUP($U$2,選手登録ページ!$A$3:$AH$22,16,TRUE)</f>
        <v>011-308-2222</v>
      </c>
      <c r="O22" s="260"/>
      <c r="P22" s="260"/>
      <c r="Q22" s="260"/>
      <c r="R22" s="261"/>
      <c r="S22" s="30"/>
      <c r="T22" s="30"/>
      <c r="W22" s="30"/>
      <c r="X22" s="30"/>
      <c r="AD22"/>
      <c r="AE22"/>
      <c r="AF22" t="s">
        <v>141</v>
      </c>
    </row>
    <row r="23" spans="1:32" ht="16" customHeight="1">
      <c r="A23" s="367" t="s">
        <v>24</v>
      </c>
      <c r="B23" s="368"/>
      <c r="C23" s="37" t="s">
        <v>105</v>
      </c>
      <c r="D23" s="275" t="str">
        <f>VLOOKUP($U$2,選手登録ページ!$A$3:$AH$22,17,TRUE)</f>
        <v>069-0055</v>
      </c>
      <c r="E23" s="275"/>
      <c r="F23" s="275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1"/>
      <c r="S23" s="30"/>
      <c r="T23" s="30"/>
      <c r="W23" s="30"/>
      <c r="X23" s="30"/>
      <c r="AE23"/>
      <c r="AF23" s="106"/>
    </row>
    <row r="24" spans="1:32" ht="20" customHeight="1">
      <c r="A24" s="369"/>
      <c r="B24" s="370"/>
      <c r="C24" s="272" t="str">
        <f>VLOOKUP($U$2,選手登録ページ!$A$3:$AH$22,18,TRUE)</f>
        <v>北海道札幌市手稲区西宮の沢一条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4"/>
      <c r="S24" s="30"/>
      <c r="T24" s="30"/>
      <c r="W24" s="30"/>
      <c r="X24" s="30"/>
      <c r="AE24"/>
    </row>
    <row r="25" spans="1:32" ht="12" customHeight="1">
      <c r="A25" s="302" t="s">
        <v>17</v>
      </c>
      <c r="B25" s="303"/>
      <c r="C25" s="37" t="s">
        <v>105</v>
      </c>
      <c r="D25" s="371" t="str">
        <f>VLOOKUP($U$2,選手登録ページ!$A$3:$AH$22,19,TRUE)</f>
        <v>002-0021</v>
      </c>
      <c r="E25" s="371"/>
      <c r="F25" s="371"/>
      <c r="G25" s="371"/>
      <c r="H25" s="371"/>
      <c r="I25" s="38"/>
      <c r="J25" s="38"/>
      <c r="K25" s="42"/>
      <c r="L25" s="281" t="s">
        <v>22</v>
      </c>
      <c r="M25" s="282"/>
      <c r="N25" s="276" t="str">
        <f>VLOOKUP($U$2,選手登録ページ!$A$3:$AH$22,21,TRUE)</f>
        <v>011-308-2222</v>
      </c>
      <c r="O25" s="276"/>
      <c r="P25" s="276"/>
      <c r="Q25" s="276"/>
      <c r="R25" s="277"/>
      <c r="S25" s="30"/>
      <c r="T25" s="30"/>
      <c r="W25" s="30"/>
      <c r="X25" s="30"/>
      <c r="AE25"/>
    </row>
    <row r="26" spans="1:32" ht="20" customHeight="1">
      <c r="A26" s="306"/>
      <c r="B26" s="307"/>
      <c r="C26" s="272" t="str">
        <f>VLOOKUP($U$2,選手登録ページ!$A$3:$AH$22,20,TRUE)</f>
        <v>北海道石狩郡当別町</v>
      </c>
      <c r="D26" s="273"/>
      <c r="E26" s="273"/>
      <c r="F26" s="273"/>
      <c r="G26" s="273"/>
      <c r="H26" s="273"/>
      <c r="I26" s="273"/>
      <c r="J26" s="273"/>
      <c r="K26" s="274"/>
      <c r="L26" s="283"/>
      <c r="M26" s="284"/>
      <c r="N26" s="278"/>
      <c r="O26" s="278"/>
      <c r="P26" s="278"/>
      <c r="Q26" s="278"/>
      <c r="R26" s="279"/>
      <c r="S26" s="30"/>
      <c r="T26" s="30"/>
      <c r="W26" s="30"/>
      <c r="X26" s="30"/>
      <c r="AE26"/>
    </row>
    <row r="27" spans="1:32" ht="15" customHeight="1">
      <c r="A27" s="302" t="s">
        <v>18</v>
      </c>
      <c r="B27" s="303"/>
      <c r="C27" s="285" t="s">
        <v>254</v>
      </c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7"/>
      <c r="S27" s="30"/>
      <c r="T27" s="30"/>
      <c r="W27" s="30"/>
      <c r="X27" s="30"/>
      <c r="AE27"/>
      <c r="AF27" s="109"/>
    </row>
    <row r="28" spans="1:32" ht="15" customHeight="1">
      <c r="A28" s="304"/>
      <c r="B28" s="305"/>
      <c r="C28" s="281" t="s">
        <v>243</v>
      </c>
      <c r="D28" s="282"/>
      <c r="E28" s="257" t="s">
        <v>106</v>
      </c>
      <c r="F28" s="258"/>
      <c r="G28" s="258"/>
      <c r="H28" s="281" t="s">
        <v>107</v>
      </c>
      <c r="I28" s="374"/>
      <c r="J28" s="374"/>
      <c r="K28" s="374"/>
      <c r="L28" s="374"/>
      <c r="M28" s="374"/>
      <c r="N28" s="374"/>
      <c r="O28" s="374"/>
      <c r="P28" s="374"/>
      <c r="Q28" s="374"/>
      <c r="R28" s="282"/>
      <c r="S28" s="30"/>
      <c r="T28" s="30"/>
      <c r="W28" s="30"/>
      <c r="X28" s="30"/>
      <c r="AE28"/>
      <c r="AF28" s="109"/>
    </row>
    <row r="29" spans="1:32" ht="50" customHeight="1">
      <c r="A29" s="306"/>
      <c r="B29" s="307"/>
      <c r="C29" s="255" t="str">
        <f>VLOOKUP($U$2,選手登録ページ!$A$3:$AH$22,22,TRUE)</f>
        <v>◯</v>
      </c>
      <c r="D29" s="256"/>
      <c r="E29" s="255">
        <f>VLOOKUP($U$2,選手登録ページ!$A$3:$AH$22,23,TRUE)</f>
        <v>0</v>
      </c>
      <c r="F29" s="301"/>
      <c r="G29" s="256"/>
      <c r="H29" s="43" t="s">
        <v>26</v>
      </c>
      <c r="I29" s="292" t="str">
        <f>VLOOKUP($U$2,選手登録ページ!$A$3:$AH$22,24,TRUE)</f>
        <v>あいおい損保</v>
      </c>
      <c r="J29" s="293"/>
      <c r="K29" s="293"/>
      <c r="L29" s="294"/>
      <c r="M29" s="44" t="s">
        <v>27</v>
      </c>
      <c r="N29" s="364" t="str">
        <f>VLOOKUP($U$2,選手登録ページ!$A$3:$AH$22,25,TRUE)</f>
        <v>DJU-25006</v>
      </c>
      <c r="O29" s="365"/>
      <c r="P29" s="365"/>
      <c r="Q29" s="365"/>
      <c r="R29" s="366"/>
      <c r="S29" s="30"/>
      <c r="T29" s="30"/>
      <c r="W29" s="30"/>
      <c r="X29" s="30"/>
      <c r="AE29"/>
    </row>
    <row r="30" spans="1:32" ht="23" customHeight="1">
      <c r="A30" s="295" t="s">
        <v>108</v>
      </c>
      <c r="B30" s="296"/>
      <c r="C30" s="257" t="s">
        <v>109</v>
      </c>
      <c r="D30" s="258"/>
      <c r="E30" s="258"/>
      <c r="F30" s="258"/>
      <c r="G30" s="289"/>
      <c r="H30" s="258" t="s">
        <v>250</v>
      </c>
      <c r="I30" s="288"/>
      <c r="J30" s="257" t="s">
        <v>109</v>
      </c>
      <c r="K30" s="258"/>
      <c r="L30" s="258"/>
      <c r="M30" s="258"/>
      <c r="N30" s="258"/>
      <c r="O30" s="258"/>
      <c r="P30" s="289"/>
      <c r="Q30" s="258" t="s">
        <v>250</v>
      </c>
      <c r="R30" s="288"/>
      <c r="W30" s="30"/>
      <c r="X30" s="30"/>
      <c r="AF30" s="106"/>
    </row>
    <row r="31" spans="1:32" ht="23" customHeight="1">
      <c r="A31" s="297"/>
      <c r="B31" s="298"/>
      <c r="C31" s="239" t="str">
        <f>VLOOKUP($U$2,選手登録ページ!$A$3:$BA$22,26,TRUE)</f>
        <v>第65回雪印メグミルク杯少年組</v>
      </c>
      <c r="D31" s="240"/>
      <c r="E31" s="240"/>
      <c r="F31" s="240"/>
      <c r="G31" s="241"/>
      <c r="H31" s="46">
        <f>VLOOKUP($U$2,選手登録ページ!$A$3:$AH$22,27,TRUE)</f>
        <v>3</v>
      </c>
      <c r="I31" s="215" t="s">
        <v>111</v>
      </c>
      <c r="J31" s="239">
        <f>VLOOKUP($U$2,選手登録ページ!$A$3:$BA$22,34,TRUE)</f>
        <v>0</v>
      </c>
      <c r="K31" s="240"/>
      <c r="L31" s="240"/>
      <c r="M31" s="240"/>
      <c r="N31" s="240"/>
      <c r="O31" s="240"/>
      <c r="P31" s="241"/>
      <c r="Q31" s="46">
        <f>VLOOKUP($U$2,選手登録ページ!$A$3:$BA$22,35,TRUE)</f>
        <v>0</v>
      </c>
      <c r="R31" s="215" t="s">
        <v>111</v>
      </c>
      <c r="AF31" s="106"/>
    </row>
    <row r="32" spans="1:32" ht="23" customHeight="1">
      <c r="A32" s="297"/>
      <c r="B32" s="298"/>
      <c r="C32" s="239" t="str">
        <f>VLOOKUP($U$2,選手登録ページ!$A$3:$BA$22,28,TRUE)</f>
        <v>第35回TVh杯</v>
      </c>
      <c r="D32" s="240"/>
      <c r="E32" s="240"/>
      <c r="F32" s="240"/>
      <c r="G32" s="241"/>
      <c r="H32" s="46">
        <f>VLOOKUP($U$2,選手登録ページ!$A$3:$AH$22,29,TRUE)</f>
        <v>19</v>
      </c>
      <c r="I32" s="215" t="s">
        <v>111</v>
      </c>
      <c r="J32" s="239">
        <f>VLOOKUP($U$2,選手登録ページ!$A$3:$BA$22,36,TRUE)</f>
        <v>0</v>
      </c>
      <c r="K32" s="240"/>
      <c r="L32" s="240"/>
      <c r="M32" s="240"/>
      <c r="N32" s="240"/>
      <c r="O32" s="240"/>
      <c r="P32" s="241"/>
      <c r="Q32" s="46">
        <f>VLOOKUP($U$2,選手登録ページ!$A$3:$BA$22,37,TRUE)</f>
        <v>0</v>
      </c>
      <c r="R32" s="215" t="s">
        <v>111</v>
      </c>
      <c r="AF32" s="106"/>
    </row>
    <row r="33" spans="1:32" ht="23" customHeight="1">
      <c r="A33" s="297"/>
      <c r="B33" s="298"/>
      <c r="C33" s="239" t="str">
        <f>VLOOKUP($U$2,選手登録ページ!$A$3:$BA$22,30,TRUE)</f>
        <v>第95回宮様LH</v>
      </c>
      <c r="D33" s="240"/>
      <c r="E33" s="240"/>
      <c r="F33" s="240"/>
      <c r="G33" s="241"/>
      <c r="H33" s="46">
        <f>VLOOKUP($U$2,選手登録ページ!$A$3:$AH$22,31,TRUE)</f>
        <v>28</v>
      </c>
      <c r="I33" s="215" t="s">
        <v>111</v>
      </c>
      <c r="J33" s="239">
        <f>VLOOKUP($U$2,選手登録ページ!$A$3:$BA$22,38,TRUE)</f>
        <v>0</v>
      </c>
      <c r="K33" s="240"/>
      <c r="L33" s="240"/>
      <c r="M33" s="240"/>
      <c r="N33" s="240"/>
      <c r="O33" s="240"/>
      <c r="P33" s="241"/>
      <c r="Q33" s="46">
        <f>VLOOKUP($U$2,選手登録ページ!$A$3:$BA$22,39,TRUE)</f>
        <v>0</v>
      </c>
      <c r="R33" s="215" t="s">
        <v>111</v>
      </c>
    </row>
    <row r="34" spans="1:32" ht="23" customHeight="1">
      <c r="A34" s="299"/>
      <c r="B34" s="300"/>
      <c r="C34" s="242" t="str">
        <f>VLOOKUP($U$2,選手登録ページ!$A$3:$AH$22,32,TRUE)</f>
        <v>第25回大倉ナイター</v>
      </c>
      <c r="D34" s="243"/>
      <c r="E34" s="243"/>
      <c r="F34" s="243"/>
      <c r="G34" s="244"/>
      <c r="H34" s="103">
        <f>VLOOKUP($U$2,選手登録ページ!$A$3:$AH$22,33,TRUE)</f>
        <v>35</v>
      </c>
      <c r="I34" s="216" t="s">
        <v>111</v>
      </c>
      <c r="J34" s="242">
        <f>VLOOKUP($U$2,選手登録ページ!$A$3:$BA$22,40,TRUE)</f>
        <v>0</v>
      </c>
      <c r="K34" s="243"/>
      <c r="L34" s="243"/>
      <c r="M34" s="243"/>
      <c r="N34" s="243"/>
      <c r="O34" s="243"/>
      <c r="P34" s="244"/>
      <c r="Q34" s="46">
        <f>VLOOKUP($U$2,選手登録ページ!$A$3:$BA$22,41,TRUE)</f>
        <v>0</v>
      </c>
      <c r="R34" s="216" t="s">
        <v>111</v>
      </c>
      <c r="AF34" s="107"/>
    </row>
    <row r="35" spans="1:32" ht="27.75" customHeight="1">
      <c r="A35" s="290" t="s">
        <v>112</v>
      </c>
      <c r="B35" s="291"/>
      <c r="C35" s="52" t="s">
        <v>113</v>
      </c>
      <c r="D35" s="264" t="str">
        <f>VLOOKUP($U$2,選手登録ページ!$A$3:$AP$22,42,TRUE)</f>
        <v>大倉　三郎</v>
      </c>
      <c r="E35" s="265"/>
      <c r="F35" s="265"/>
      <c r="G35" s="265"/>
      <c r="H35" s="265"/>
      <c r="I35" s="265"/>
      <c r="J35" s="262" t="s">
        <v>22</v>
      </c>
      <c r="K35" s="263"/>
      <c r="L35" s="259" t="str">
        <f>VLOOKUP($U$2,選手登録ページ!$A$3:$AQ$22,43,TRUE)</f>
        <v>011-215-5555</v>
      </c>
      <c r="M35" s="260"/>
      <c r="N35" s="260"/>
      <c r="O35" s="260"/>
      <c r="P35" s="260"/>
      <c r="Q35" s="260"/>
      <c r="R35" s="261"/>
    </row>
    <row r="36" spans="1:32" ht="24.75" customHeight="1">
      <c r="A36" s="53" t="s">
        <v>114</v>
      </c>
      <c r="B36" s="54"/>
      <c r="C36" s="54"/>
      <c r="D36" s="54"/>
      <c r="E36" s="54"/>
      <c r="F36" s="55"/>
      <c r="G36" s="55"/>
      <c r="H36" s="55"/>
      <c r="I36" s="55"/>
      <c r="J36" s="55"/>
      <c r="K36" s="54"/>
      <c r="L36" s="54"/>
      <c r="M36" s="54"/>
      <c r="N36" s="54"/>
      <c r="O36" s="54"/>
      <c r="P36" s="54"/>
      <c r="Q36" s="54"/>
      <c r="R36" s="56"/>
      <c r="S36" s="30"/>
      <c r="T36" s="30"/>
      <c r="V36" s="101"/>
    </row>
    <row r="37" spans="1:32" ht="20" customHeight="1">
      <c r="A37" s="57"/>
      <c r="B37" s="29"/>
      <c r="C37" s="29"/>
      <c r="D37" s="29"/>
      <c r="E37" s="29"/>
      <c r="F37" s="58"/>
      <c r="G37" s="58"/>
      <c r="H37" s="58"/>
      <c r="I37" s="58"/>
      <c r="J37" s="59" t="s">
        <v>221</v>
      </c>
      <c r="K37" s="60"/>
      <c r="L37" s="60" t="s">
        <v>104</v>
      </c>
      <c r="M37" s="60"/>
      <c r="N37" s="60" t="s">
        <v>115</v>
      </c>
      <c r="O37" s="60"/>
      <c r="P37" s="29" t="s">
        <v>116</v>
      </c>
      <c r="Q37" s="29"/>
      <c r="R37" s="61"/>
      <c r="S37" s="30"/>
      <c r="T37" s="30"/>
    </row>
    <row r="38" spans="1:32" ht="24.75" customHeight="1">
      <c r="A38" s="34"/>
      <c r="B38" s="23" t="s">
        <v>117</v>
      </c>
      <c r="C38" s="254"/>
      <c r="D38" s="254"/>
      <c r="E38" s="254"/>
      <c r="F38" s="254"/>
      <c r="G38" s="254"/>
      <c r="H38" s="30" t="s">
        <v>118</v>
      </c>
      <c r="I38" s="58"/>
      <c r="J38" s="58"/>
      <c r="K38" s="58"/>
      <c r="L38" s="58"/>
      <c r="M38" s="58"/>
      <c r="N38" s="58"/>
      <c r="O38" s="58"/>
      <c r="P38" s="58"/>
      <c r="Q38" s="58"/>
      <c r="R38" s="62"/>
      <c r="S38" s="30"/>
      <c r="T38" s="30"/>
      <c r="W38" s="30"/>
      <c r="X38" s="30"/>
    </row>
    <row r="39" spans="1:32" ht="20" customHeight="1">
      <c r="A39" s="34"/>
      <c r="B39" s="23" t="s">
        <v>119</v>
      </c>
      <c r="D39" s="29"/>
      <c r="E39" s="29"/>
      <c r="F39" s="58"/>
      <c r="G39" s="58"/>
      <c r="H39" s="58"/>
      <c r="I39" s="58"/>
      <c r="J39" s="58"/>
      <c r="K39" s="29"/>
      <c r="L39" s="22"/>
      <c r="M39" s="22"/>
      <c r="N39" s="22"/>
      <c r="O39" s="22"/>
      <c r="P39" s="22"/>
      <c r="Q39" s="22"/>
      <c r="R39" s="62"/>
      <c r="S39" s="30"/>
      <c r="T39" s="30"/>
      <c r="W39" s="30"/>
      <c r="X39" s="30"/>
    </row>
    <row r="40" spans="1:32" ht="24.75" customHeight="1">
      <c r="A40" s="63"/>
      <c r="C40" s="29"/>
      <c r="D40" s="29"/>
      <c r="E40" s="64" t="s">
        <v>120</v>
      </c>
      <c r="F40" s="64"/>
      <c r="G40" s="253"/>
      <c r="H40" s="253"/>
      <c r="I40" s="253"/>
      <c r="J40" s="253"/>
      <c r="K40" s="253"/>
      <c r="L40" s="253"/>
      <c r="M40" s="253"/>
      <c r="N40" s="64" t="s">
        <v>121</v>
      </c>
      <c r="O40" s="65"/>
      <c r="P40" s="66"/>
      <c r="Q40" s="66"/>
      <c r="R40" s="67"/>
      <c r="S40" s="68"/>
      <c r="T40" s="68"/>
      <c r="W40" s="30"/>
      <c r="X40" s="30"/>
    </row>
    <row r="41" spans="1:32" ht="9.75" customHeight="1">
      <c r="A41" s="69"/>
      <c r="B41" s="70"/>
      <c r="C41" s="71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  <c r="Q41" s="73"/>
      <c r="R41" s="74"/>
      <c r="S41" s="68"/>
      <c r="T41" s="68"/>
      <c r="W41" s="30"/>
      <c r="X41" s="30"/>
    </row>
    <row r="42" spans="1:32" ht="15" customHeight="1">
      <c r="A42" s="58" t="s">
        <v>122</v>
      </c>
      <c r="B42" s="29"/>
      <c r="C42" s="29"/>
      <c r="D42" s="29"/>
      <c r="E42" s="29"/>
      <c r="F42" s="58"/>
      <c r="G42" s="58"/>
      <c r="H42" s="58"/>
      <c r="I42" s="58"/>
      <c r="J42" s="58"/>
      <c r="K42" s="66"/>
      <c r="L42" s="66"/>
      <c r="M42" s="66"/>
      <c r="N42" s="68"/>
      <c r="O42" s="68"/>
      <c r="P42" s="68"/>
      <c r="Q42" s="68"/>
      <c r="R42" s="68"/>
      <c r="S42" s="30"/>
      <c r="T42" s="30"/>
      <c r="U42" s="68"/>
      <c r="V42" s="30"/>
      <c r="Y42" s="30"/>
      <c r="Z42" s="30"/>
    </row>
    <row r="43" spans="1:32" ht="15" customHeight="1">
      <c r="A43" s="75" t="s">
        <v>123</v>
      </c>
      <c r="F43" s="58"/>
      <c r="G43" s="58"/>
      <c r="H43" s="58"/>
      <c r="I43" s="58"/>
      <c r="J43" s="58"/>
      <c r="K43" s="66"/>
      <c r="L43" s="66"/>
      <c r="M43" s="66"/>
      <c r="N43" s="68"/>
      <c r="O43" s="68"/>
      <c r="P43" s="68"/>
      <c r="Q43" s="68"/>
      <c r="R43" s="68"/>
      <c r="S43" s="30"/>
      <c r="T43" s="30"/>
      <c r="U43" s="68"/>
      <c r="V43" s="30"/>
      <c r="Y43" s="30"/>
      <c r="Z43" s="30"/>
    </row>
    <row r="44" spans="1:32" ht="15" customHeight="1">
      <c r="A44" s="2" t="s">
        <v>124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94" t="s">
        <v>125</v>
      </c>
      <c r="M44" s="95"/>
      <c r="N44" s="95"/>
      <c r="O44" s="95"/>
      <c r="P44" s="95"/>
      <c r="Q44" s="58"/>
      <c r="R44" s="58"/>
      <c r="S44" s="30"/>
      <c r="T44" s="30"/>
      <c r="W44" s="30"/>
      <c r="X44" s="30"/>
    </row>
    <row r="45" spans="1:32" ht="24.7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30"/>
      <c r="T45" s="30"/>
      <c r="U45" s="30"/>
      <c r="V45" s="30"/>
      <c r="W45" s="30"/>
      <c r="X45" s="30"/>
    </row>
    <row r="46" spans="1:32" ht="14" customHeight="1">
      <c r="U46" s="30"/>
      <c r="V46" s="30"/>
      <c r="W46" s="30"/>
      <c r="X46" s="30"/>
    </row>
    <row r="80" spans="21:22" ht="15" customHeight="1">
      <c r="U80" s="77"/>
      <c r="V80" s="16" t="str">
        <f>CONCATENATE(大会名リスト!B31)</f>
        <v/>
      </c>
    </row>
    <row r="81" spans="21:22" ht="15" customHeight="1">
      <c r="U81" s="77"/>
      <c r="V81" s="16" t="str">
        <f>CONCATENATE(大会名リスト!B32)</f>
        <v/>
      </c>
    </row>
    <row r="82" spans="21:22" ht="15" customHeight="1">
      <c r="U82" s="16"/>
      <c r="V82" s="16" t="str">
        <f>CONCATENATE(大会名リスト!B33)</f>
        <v/>
      </c>
    </row>
    <row r="83" spans="21:22" ht="15" customHeight="1">
      <c r="V83" s="16" t="str">
        <f>CONCATENATE(大会名リスト!B34)</f>
        <v/>
      </c>
    </row>
    <row r="84" spans="21:22" ht="15" customHeight="1">
      <c r="V84" s="16" t="str">
        <f>CONCATENATE(大会名リスト!B35)</f>
        <v/>
      </c>
    </row>
    <row r="85" spans="21:22" ht="15" customHeight="1">
      <c r="V85" s="16" t="str">
        <f>CONCATENATE(大会名リスト!B36)</f>
        <v/>
      </c>
    </row>
    <row r="86" spans="21:22" ht="15" customHeight="1">
      <c r="V86" s="16" t="str">
        <f>CONCATENATE(大会名リスト!B37)</f>
        <v/>
      </c>
    </row>
    <row r="87" spans="21:22" ht="15" customHeight="1">
      <c r="V87" s="16" t="str">
        <f>CONCATENATE(大会名リスト!B38)</f>
        <v/>
      </c>
    </row>
    <row r="88" spans="21:22" ht="15" customHeight="1">
      <c r="V88" s="16" t="str">
        <f>CONCATENATE(大会名リスト!B39)</f>
        <v/>
      </c>
    </row>
    <row r="89" spans="21:22" ht="15" customHeight="1">
      <c r="V89" s="16" t="str">
        <f>CONCATENATE(大会名リスト!B40)</f>
        <v/>
      </c>
    </row>
    <row r="90" spans="21:22" ht="15" customHeight="1">
      <c r="V90" s="16" t="str">
        <f>CONCATENATE(大会名リスト!B41)</f>
        <v/>
      </c>
    </row>
    <row r="91" spans="21:22" ht="15" customHeight="1">
      <c r="V91" s="16" t="str">
        <f>CONCATENATE(大会名リスト!B42)</f>
        <v/>
      </c>
    </row>
    <row r="92" spans="21:22" ht="15" customHeight="1">
      <c r="V92" s="16" t="str">
        <f>CONCATENATE(大会名リスト!B43)</f>
        <v/>
      </c>
    </row>
    <row r="93" spans="21:22" ht="15" customHeight="1">
      <c r="V93" s="16" t="str">
        <f>CONCATENATE(大会名リスト!B44)</f>
        <v/>
      </c>
    </row>
  </sheetData>
  <mergeCells count="86">
    <mergeCell ref="A14:B15"/>
    <mergeCell ref="G10:I13"/>
    <mergeCell ref="J10:L13"/>
    <mergeCell ref="M10:N13"/>
    <mergeCell ref="A10:B11"/>
    <mergeCell ref="C10:F11"/>
    <mergeCell ref="G14:I15"/>
    <mergeCell ref="A12:B13"/>
    <mergeCell ref="A22:B22"/>
    <mergeCell ref="L21:P21"/>
    <mergeCell ref="Q21:R21"/>
    <mergeCell ref="N29:R29"/>
    <mergeCell ref="A25:B26"/>
    <mergeCell ref="A23:B24"/>
    <mergeCell ref="D25:H25"/>
    <mergeCell ref="A21:B21"/>
    <mergeCell ref="D21:G21"/>
    <mergeCell ref="H28:R28"/>
    <mergeCell ref="C28:D28"/>
    <mergeCell ref="O1:R1"/>
    <mergeCell ref="O2:R4"/>
    <mergeCell ref="K1:M1"/>
    <mergeCell ref="C7:R9"/>
    <mergeCell ref="A1:J1"/>
    <mergeCell ref="A2:J2"/>
    <mergeCell ref="A3:J3"/>
    <mergeCell ref="A4:J4"/>
    <mergeCell ref="K2:M4"/>
    <mergeCell ref="A7:B9"/>
    <mergeCell ref="P5:R5"/>
    <mergeCell ref="A19:B20"/>
    <mergeCell ref="C16:I16"/>
    <mergeCell ref="C17:I18"/>
    <mergeCell ref="J16:K17"/>
    <mergeCell ref="J18:K18"/>
    <mergeCell ref="C19:I20"/>
    <mergeCell ref="A17:B18"/>
    <mergeCell ref="A16:B16"/>
    <mergeCell ref="J19:K20"/>
    <mergeCell ref="A35:B35"/>
    <mergeCell ref="I29:L29"/>
    <mergeCell ref="A30:B34"/>
    <mergeCell ref="E29:G29"/>
    <mergeCell ref="A27:B29"/>
    <mergeCell ref="C31:G31"/>
    <mergeCell ref="C32:G32"/>
    <mergeCell ref="C33:G33"/>
    <mergeCell ref="C34:G34"/>
    <mergeCell ref="J31:P31"/>
    <mergeCell ref="C12:F13"/>
    <mergeCell ref="C22:H22"/>
    <mergeCell ref="C24:R24"/>
    <mergeCell ref="J21:K21"/>
    <mergeCell ref="N22:R22"/>
    <mergeCell ref="D23:F23"/>
    <mergeCell ref="L22:M22"/>
    <mergeCell ref="H21:I21"/>
    <mergeCell ref="P19:P20"/>
    <mergeCell ref="J14:R15"/>
    <mergeCell ref="L16:R18"/>
    <mergeCell ref="Q19:R20"/>
    <mergeCell ref="L19:L20"/>
    <mergeCell ref="M19:M20"/>
    <mergeCell ref="N19:O20"/>
    <mergeCell ref="O10:R13"/>
    <mergeCell ref="G40:M40"/>
    <mergeCell ref="C38:G38"/>
    <mergeCell ref="C29:D29"/>
    <mergeCell ref="E28:G28"/>
    <mergeCell ref="L35:R35"/>
    <mergeCell ref="J35:K35"/>
    <mergeCell ref="D35:I35"/>
    <mergeCell ref="H30:I30"/>
    <mergeCell ref="C30:G30"/>
    <mergeCell ref="Q30:R30"/>
    <mergeCell ref="J30:P30"/>
    <mergeCell ref="J32:P32"/>
    <mergeCell ref="J33:P33"/>
    <mergeCell ref="J34:P34"/>
    <mergeCell ref="U2:W3"/>
    <mergeCell ref="AA2:AB2"/>
    <mergeCell ref="N25:R26"/>
    <mergeCell ref="C26:K26"/>
    <mergeCell ref="L25:M26"/>
    <mergeCell ref="C27:R27"/>
    <mergeCell ref="C14:F15"/>
  </mergeCells>
  <phoneticPr fontId="36"/>
  <printOptions horizontalCentered="1" verticalCentered="1"/>
  <pageMargins left="0.7" right="0.7" top="0.75" bottom="0.75" header="0.3" footer="0.3"/>
  <pageSetup paperSize="9" scale="77" fitToWidth="0" fitToHeight="0" orientation="portrait"/>
  <headerFooter>
    <oddHeader>&amp;R&amp;D</oddHeader>
    <evenHeader>&amp;R&amp;D</even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71DCDC-5349-104F-BDBF-51CBD9AF666B}">
          <x14:formula1>
            <xm:f>大会名リスト!$B$2:$B$16</xm:f>
          </x14:formula1>
          <xm:sqref>C7:R9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ED2E-ED0E-0549-91CE-A31D9B6AA15F}">
  <sheetPr>
    <tabColor rgb="FF00B050"/>
  </sheetPr>
  <dimension ref="A1:AH93"/>
  <sheetViews>
    <sheetView zoomScaleNormal="100" workbookViewId="0">
      <selection activeCell="A12" sqref="A12:B13"/>
    </sheetView>
  </sheetViews>
  <sheetFormatPr baseColWidth="10" defaultColWidth="10" defaultRowHeight="14"/>
  <cols>
    <col min="1" max="1" width="7.1640625" style="151" customWidth="1"/>
    <col min="2" max="3" width="11.6640625" style="151" customWidth="1"/>
    <col min="4" max="4" width="8.6640625" style="151" customWidth="1"/>
    <col min="5" max="5" width="3.6640625" style="151" customWidth="1"/>
    <col min="6" max="6" width="8.6640625" style="151" customWidth="1"/>
    <col min="7" max="7" width="4.33203125" style="151" customWidth="1"/>
    <col min="8" max="9" width="4.6640625" style="151" customWidth="1"/>
    <col min="10" max="10" width="3.6640625" style="151" customWidth="1"/>
    <col min="11" max="11" width="7.6640625" style="151" customWidth="1"/>
    <col min="12" max="13" width="4.6640625" style="151" customWidth="1"/>
    <col min="14" max="14" width="3.6640625" style="151" customWidth="1"/>
    <col min="15" max="15" width="4.6640625" style="151" customWidth="1"/>
    <col min="16" max="18" width="4.1640625" style="151" customWidth="1"/>
    <col min="19" max="19" width="8.6640625" style="151" customWidth="1"/>
    <col min="20" max="20" width="3" style="151" customWidth="1"/>
    <col min="21" max="24" width="8.6640625" style="151" customWidth="1"/>
    <col min="25" max="26" width="10" style="151"/>
    <col min="27" max="27" width="3.1640625" style="151" hidden="1" customWidth="1"/>
    <col min="28" max="32" width="0" style="151" hidden="1" customWidth="1"/>
    <col min="33" max="16384" width="10" style="151"/>
  </cols>
  <sheetData>
    <row r="1" spans="1:34" ht="24.75" customHeight="1" thickBot="1">
      <c r="A1" s="594" t="s">
        <v>244</v>
      </c>
      <c r="B1" s="594"/>
      <c r="C1" s="594"/>
      <c r="D1" s="594"/>
      <c r="E1" s="594"/>
      <c r="F1" s="594"/>
      <c r="G1" s="594"/>
      <c r="H1" s="594"/>
      <c r="I1" s="594"/>
      <c r="J1" s="594"/>
      <c r="K1" s="595" t="s">
        <v>89</v>
      </c>
      <c r="L1" s="595"/>
      <c r="M1" s="595"/>
      <c r="N1" s="148"/>
      <c r="O1" s="596" t="s">
        <v>90</v>
      </c>
      <c r="P1" s="597"/>
      <c r="Q1" s="597"/>
      <c r="R1" s="598"/>
      <c r="S1" s="149"/>
      <c r="T1" s="149"/>
      <c r="U1" s="150" t="s">
        <v>248</v>
      </c>
      <c r="AB1" s="152"/>
      <c r="AE1" s="151" t="s">
        <v>13</v>
      </c>
    </row>
    <row r="2" spans="1:34" ht="24.75" customHeight="1" thickBot="1">
      <c r="A2" s="599" t="s">
        <v>227</v>
      </c>
      <c r="B2" s="599"/>
      <c r="C2" s="599"/>
      <c r="D2" s="599"/>
      <c r="E2" s="599"/>
      <c r="F2" s="599"/>
      <c r="G2" s="599"/>
      <c r="H2" s="599"/>
      <c r="I2" s="599"/>
      <c r="J2" s="599"/>
      <c r="K2" s="600"/>
      <c r="L2" s="600"/>
      <c r="M2" s="600"/>
      <c r="N2" s="154"/>
      <c r="O2" s="601"/>
      <c r="P2" s="602"/>
      <c r="Q2" s="602"/>
      <c r="R2" s="603"/>
      <c r="S2" s="155"/>
      <c r="T2" s="155"/>
      <c r="U2" s="569">
        <v>20</v>
      </c>
      <c r="V2" s="570"/>
      <c r="W2" s="571"/>
      <c r="X2" s="156"/>
      <c r="Y2" s="156"/>
      <c r="Z2" s="156"/>
      <c r="AA2" s="575">
        <f ca="1">TODAY()</f>
        <v>45625</v>
      </c>
      <c r="AB2" s="576"/>
      <c r="AE2" s="151" t="str">
        <f>VLOOKUP($U$2,選手登録ページ!$A$3:$AH$22,11,TRUE)</f>
        <v>男</v>
      </c>
    </row>
    <row r="3" spans="1:34" ht="24.75" customHeight="1" thickBot="1">
      <c r="A3" s="577" t="s">
        <v>92</v>
      </c>
      <c r="B3" s="577"/>
      <c r="C3" s="577"/>
      <c r="D3" s="577"/>
      <c r="E3" s="577"/>
      <c r="F3" s="577"/>
      <c r="G3" s="577"/>
      <c r="H3" s="577"/>
      <c r="I3" s="577"/>
      <c r="J3" s="577"/>
      <c r="K3" s="600"/>
      <c r="L3" s="600"/>
      <c r="M3" s="600"/>
      <c r="N3" s="154"/>
      <c r="O3" s="604"/>
      <c r="P3" s="605"/>
      <c r="Q3" s="605"/>
      <c r="R3" s="606"/>
      <c r="S3" s="149"/>
      <c r="T3" s="149"/>
      <c r="U3" s="572"/>
      <c r="V3" s="573"/>
      <c r="W3" s="574"/>
      <c r="X3" s="149"/>
      <c r="AA3" s="159" t="s">
        <v>93</v>
      </c>
    </row>
    <row r="4" spans="1:34" ht="24.75" customHeight="1" thickBot="1">
      <c r="A4" s="577" t="s">
        <v>245</v>
      </c>
      <c r="B4" s="577"/>
      <c r="C4" s="577"/>
      <c r="D4" s="577"/>
      <c r="E4" s="577"/>
      <c r="F4" s="577"/>
      <c r="G4" s="577"/>
      <c r="H4" s="577"/>
      <c r="I4" s="577"/>
      <c r="J4" s="577"/>
      <c r="K4" s="600"/>
      <c r="L4" s="600"/>
      <c r="M4" s="600"/>
      <c r="N4" s="154"/>
      <c r="O4" s="607"/>
      <c r="P4" s="608"/>
      <c r="Q4" s="608"/>
      <c r="R4" s="609"/>
      <c r="S4" s="1"/>
      <c r="T4" s="1"/>
      <c r="U4" s="160" t="s">
        <v>223</v>
      </c>
      <c r="W4" s="155"/>
      <c r="X4" s="155"/>
    </row>
    <row r="5" spans="1:34" ht="24.75" customHeight="1" thickBot="1">
      <c r="K5" s="153"/>
      <c r="L5" s="153"/>
      <c r="M5" s="153"/>
      <c r="N5" s="158"/>
      <c r="O5" s="158"/>
      <c r="P5" s="578"/>
      <c r="Q5" s="578"/>
      <c r="R5" s="578"/>
      <c r="S5" s="1"/>
      <c r="T5" s="1"/>
      <c r="U5" s="161">
        <v>1</v>
      </c>
      <c r="V5" s="149"/>
      <c r="W5" s="149"/>
      <c r="X5" s="149"/>
    </row>
    <row r="6" spans="1:34" ht="1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8"/>
      <c r="O6" s="158"/>
      <c r="P6" s="158"/>
      <c r="Q6" s="158"/>
      <c r="R6" s="158"/>
      <c r="S6" s="1"/>
      <c r="T6" s="1"/>
      <c r="U6" s="162"/>
      <c r="V6" s="162"/>
      <c r="W6" s="162"/>
      <c r="X6" s="162"/>
      <c r="Y6" s="162"/>
      <c r="Z6" s="162"/>
      <c r="AA6" s="162"/>
      <c r="AB6" s="162"/>
      <c r="AF6" s="147" t="s">
        <v>224</v>
      </c>
    </row>
    <row r="7" spans="1:34" ht="14" customHeight="1">
      <c r="A7" s="579" t="s">
        <v>95</v>
      </c>
      <c r="B7" s="580"/>
      <c r="C7" s="585" t="s">
        <v>224</v>
      </c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7"/>
      <c r="S7" s="1"/>
      <c r="T7" s="1"/>
      <c r="U7" s="163" t="s">
        <v>222</v>
      </c>
      <c r="V7" s="162"/>
      <c r="W7" s="162"/>
      <c r="X7" s="162"/>
      <c r="Y7" s="162"/>
      <c r="Z7" s="162"/>
      <c r="AA7" s="162"/>
      <c r="AB7" s="162"/>
      <c r="AC7" s="164"/>
      <c r="AF7" s="147" t="s">
        <v>225</v>
      </c>
    </row>
    <row r="8" spans="1:34" ht="14" customHeight="1">
      <c r="A8" s="581"/>
      <c r="B8" s="582"/>
      <c r="C8" s="588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1"/>
      <c r="T8" s="1"/>
      <c r="U8" s="162"/>
      <c r="V8" s="162"/>
      <c r="W8" s="162"/>
      <c r="X8" s="162"/>
      <c r="Y8" s="162"/>
      <c r="Z8" s="162"/>
      <c r="AA8" s="162"/>
      <c r="AB8" s="162"/>
      <c r="AF8" s="147" t="s">
        <v>226</v>
      </c>
    </row>
    <row r="9" spans="1:34" ht="14" customHeight="1">
      <c r="A9" s="583"/>
      <c r="B9" s="584"/>
      <c r="C9" s="591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3"/>
      <c r="S9" s="1"/>
      <c r="T9" s="1"/>
      <c r="W9" s="164"/>
      <c r="X9" s="164"/>
      <c r="Y9" s="164"/>
      <c r="Z9" s="164"/>
      <c r="AA9" s="164"/>
      <c r="AB9" s="164"/>
      <c r="AG9" s="1"/>
    </row>
    <row r="10" spans="1:34" ht="15" customHeight="1">
      <c r="A10" s="536" t="s">
        <v>257</v>
      </c>
      <c r="B10" s="537"/>
      <c r="C10" s="556" t="str">
        <f>VLOOKUP($U$2,選手登録ページ!$A$3:$AH$22,4,TRUE)</f>
        <v>01100849</v>
      </c>
      <c r="D10" s="557"/>
      <c r="E10" s="557"/>
      <c r="F10" s="558"/>
      <c r="G10" s="566" t="s">
        <v>233</v>
      </c>
      <c r="H10" s="495" t="s">
        <v>228</v>
      </c>
      <c r="I10" s="496"/>
      <c r="J10" s="496"/>
      <c r="K10" s="496"/>
      <c r="L10" s="497"/>
      <c r="M10" s="498" t="s">
        <v>234</v>
      </c>
      <c r="N10" s="495" t="s">
        <v>228</v>
      </c>
      <c r="O10" s="496"/>
      <c r="P10" s="496"/>
      <c r="Q10" s="496"/>
      <c r="R10" s="501"/>
      <c r="S10" s="1"/>
      <c r="T10" s="1"/>
      <c r="U10" s="165"/>
      <c r="W10" s="1"/>
      <c r="X10" s="1"/>
    </row>
    <row r="11" spans="1:34" ht="15" customHeight="1">
      <c r="A11" s="538"/>
      <c r="B11" s="539"/>
      <c r="C11" s="559"/>
      <c r="D11" s="560"/>
      <c r="E11" s="560"/>
      <c r="F11" s="561"/>
      <c r="G11" s="567"/>
      <c r="H11" s="441" t="s">
        <v>229</v>
      </c>
      <c r="I11" s="442"/>
      <c r="J11" s="442"/>
      <c r="K11" s="453" t="s">
        <v>230</v>
      </c>
      <c r="L11" s="454"/>
      <c r="M11" s="499"/>
      <c r="N11" s="453" t="s">
        <v>235</v>
      </c>
      <c r="O11" s="453"/>
      <c r="P11" s="453"/>
      <c r="Q11" s="453"/>
      <c r="R11" s="502"/>
      <c r="S11" s="1"/>
      <c r="T11" s="1"/>
      <c r="W11" s="1"/>
      <c r="X11" s="1"/>
      <c r="AG11" s="167"/>
      <c r="AH11" s="167"/>
    </row>
    <row r="12" spans="1:34" ht="15" customHeight="1">
      <c r="A12" s="437" t="s">
        <v>7</v>
      </c>
      <c r="B12" s="438"/>
      <c r="C12" s="562" t="str">
        <f>VLOOKUP($U$2,選手登録ページ!$A$3:$AH$22,5,TRUE)</f>
        <v>0958650</v>
      </c>
      <c r="D12" s="552"/>
      <c r="E12" s="552"/>
      <c r="F12" s="563"/>
      <c r="G12" s="567"/>
      <c r="H12" s="455" t="s">
        <v>231</v>
      </c>
      <c r="I12" s="453"/>
      <c r="J12" s="453"/>
      <c r="K12" s="453"/>
      <c r="L12" s="454"/>
      <c r="M12" s="499"/>
      <c r="N12" s="453" t="s">
        <v>236</v>
      </c>
      <c r="O12" s="453"/>
      <c r="P12" s="453"/>
      <c r="Q12" s="453"/>
      <c r="R12" s="502"/>
      <c r="S12" s="1"/>
      <c r="T12" s="1"/>
      <c r="W12" s="1"/>
      <c r="X12" s="1"/>
    </row>
    <row r="13" spans="1:34" ht="15" customHeight="1">
      <c r="A13" s="439"/>
      <c r="B13" s="440"/>
      <c r="C13" s="564"/>
      <c r="D13" s="553"/>
      <c r="E13" s="553"/>
      <c r="F13" s="565"/>
      <c r="G13" s="568"/>
      <c r="H13" s="456" t="s">
        <v>232</v>
      </c>
      <c r="I13" s="446"/>
      <c r="J13" s="446"/>
      <c r="K13" s="446"/>
      <c r="L13" s="457"/>
      <c r="M13" s="500"/>
      <c r="N13" s="446" t="s">
        <v>237</v>
      </c>
      <c r="O13" s="446"/>
      <c r="P13" s="446"/>
      <c r="Q13" s="446"/>
      <c r="R13" s="503"/>
      <c r="S13" s="1"/>
      <c r="T13" s="1"/>
      <c r="W13" s="1"/>
      <c r="X13" s="1"/>
    </row>
    <row r="14" spans="1:34" ht="15" customHeight="1">
      <c r="A14" s="437" t="s">
        <v>239</v>
      </c>
      <c r="B14" s="438"/>
      <c r="C14" s="489" t="str">
        <f>VLOOKUP($U$2,選手登録ページ!$A$3:$AH$22,3,TRUE)</f>
        <v>さっぽろ　たろう</v>
      </c>
      <c r="D14" s="490"/>
      <c r="E14" s="490"/>
      <c r="F14" s="490"/>
      <c r="G14" s="490"/>
      <c r="H14" s="490"/>
      <c r="I14" s="491"/>
      <c r="J14" s="485" t="s">
        <v>238</v>
      </c>
      <c r="K14" s="486"/>
      <c r="L14" s="483" t="str">
        <f>VLOOKUP($U$2,選手登録ページ!$A$3:$AH$22,8,TRUE)</f>
        <v>北海道スキー連盟</v>
      </c>
      <c r="M14" s="475"/>
      <c r="N14" s="475"/>
      <c r="O14" s="475"/>
      <c r="P14" s="475"/>
      <c r="Q14" s="475"/>
      <c r="R14" s="476"/>
      <c r="S14" s="1"/>
      <c r="T14" s="1"/>
      <c r="W14" s="1"/>
      <c r="X14" s="1"/>
    </row>
    <row r="15" spans="1:34" ht="15" customHeight="1">
      <c r="A15" s="439"/>
      <c r="B15" s="440"/>
      <c r="C15" s="492"/>
      <c r="D15" s="493"/>
      <c r="E15" s="493"/>
      <c r="F15" s="493"/>
      <c r="G15" s="493"/>
      <c r="H15" s="493"/>
      <c r="I15" s="494"/>
      <c r="J15" s="487"/>
      <c r="K15" s="488"/>
      <c r="L15" s="484"/>
      <c r="M15" s="481"/>
      <c r="N15" s="481"/>
      <c r="O15" s="481"/>
      <c r="P15" s="481"/>
      <c r="Q15" s="481"/>
      <c r="R15" s="482"/>
      <c r="S15" s="1"/>
      <c r="T15" s="1"/>
      <c r="W15" s="1"/>
      <c r="X15" s="1"/>
    </row>
    <row r="16" spans="1:34" ht="20" customHeight="1">
      <c r="A16" s="420" t="s">
        <v>5</v>
      </c>
      <c r="B16" s="421"/>
      <c r="C16" s="426" t="str">
        <f>VLOOKUP($U$2,選手登録ページ!$A$3:$AH$22,2,TRUE)</f>
        <v>札幌　太郎</v>
      </c>
      <c r="D16" s="427"/>
      <c r="E16" s="427"/>
      <c r="F16" s="427"/>
      <c r="G16" s="427"/>
      <c r="H16" s="427"/>
      <c r="I16" s="428"/>
      <c r="J16" s="470" t="s">
        <v>97</v>
      </c>
      <c r="K16" s="471"/>
      <c r="L16" s="474" t="str">
        <f>VLOOKUP($U$2,選手登録ページ!$A$3:$AH$22,9,TRUE)</f>
        <v>ホッカイドウノルディックスキークラブ</v>
      </c>
      <c r="M16" s="475"/>
      <c r="N16" s="475"/>
      <c r="O16" s="475"/>
      <c r="P16" s="475"/>
      <c r="Q16" s="475"/>
      <c r="R16" s="476"/>
      <c r="S16" s="1"/>
      <c r="T16" s="1"/>
      <c r="W16" s="1"/>
      <c r="X16" s="1"/>
    </row>
    <row r="17" spans="1:32" ht="20" customHeight="1">
      <c r="A17" s="422"/>
      <c r="B17" s="423"/>
      <c r="C17" s="429"/>
      <c r="D17" s="430"/>
      <c r="E17" s="430"/>
      <c r="F17" s="430"/>
      <c r="G17" s="430"/>
      <c r="H17" s="430"/>
      <c r="I17" s="431"/>
      <c r="J17" s="472"/>
      <c r="K17" s="473"/>
      <c r="L17" s="477"/>
      <c r="M17" s="478"/>
      <c r="N17" s="478"/>
      <c r="O17" s="478"/>
      <c r="P17" s="478"/>
      <c r="Q17" s="478"/>
      <c r="R17" s="479"/>
      <c r="S17" s="1"/>
      <c r="T17" s="1"/>
      <c r="W17" s="1"/>
      <c r="X17" s="1"/>
    </row>
    <row r="18" spans="1:32" ht="24" customHeight="1">
      <c r="A18" s="424"/>
      <c r="B18" s="425"/>
      <c r="C18" s="432"/>
      <c r="D18" s="433"/>
      <c r="E18" s="433"/>
      <c r="F18" s="433"/>
      <c r="G18" s="433"/>
      <c r="H18" s="433"/>
      <c r="I18" s="434"/>
      <c r="J18" s="468" t="s">
        <v>158</v>
      </c>
      <c r="K18" s="469"/>
      <c r="L18" s="480"/>
      <c r="M18" s="481"/>
      <c r="N18" s="481"/>
      <c r="O18" s="481"/>
      <c r="P18" s="481"/>
      <c r="Q18" s="481"/>
      <c r="R18" s="482"/>
      <c r="S18" s="1"/>
      <c r="T18" s="1"/>
      <c r="W18" s="1"/>
      <c r="X18" s="1"/>
    </row>
    <row r="19" spans="1:32" ht="15" customHeight="1">
      <c r="A19" s="437" t="s">
        <v>247</v>
      </c>
      <c r="B19" s="438"/>
      <c r="C19" s="548">
        <f>IF(U5="","",VLOOKUP($U$2,選手登録ページ!$A$3:$AH$22,10,TRUE))</f>
        <v>39967</v>
      </c>
      <c r="D19" s="549"/>
      <c r="E19" s="549"/>
      <c r="F19" s="549"/>
      <c r="G19" s="549"/>
      <c r="H19" s="549"/>
      <c r="I19" s="549"/>
      <c r="J19" s="552">
        <f ca="1">IF(U5="","",DATEDIF(C19,AA2,"y"))</f>
        <v>15</v>
      </c>
      <c r="K19" s="552"/>
      <c r="L19" s="531" t="s">
        <v>99</v>
      </c>
      <c r="M19" s="443" t="s">
        <v>13</v>
      </c>
      <c r="N19" s="542" t="str">
        <f>IF(AE2="男","○","")</f>
        <v>○</v>
      </c>
      <c r="O19" s="543"/>
      <c r="P19" s="444" t="s">
        <v>100</v>
      </c>
      <c r="Q19" s="462" t="str">
        <f>IF(AE2="女","○","")</f>
        <v/>
      </c>
      <c r="R19" s="463"/>
      <c r="S19" s="1"/>
      <c r="T19" s="1"/>
      <c r="W19" s="1"/>
      <c r="X19" s="1"/>
    </row>
    <row r="20" spans="1:32" ht="15" customHeight="1">
      <c r="A20" s="439"/>
      <c r="B20" s="440"/>
      <c r="C20" s="550"/>
      <c r="D20" s="551"/>
      <c r="E20" s="551"/>
      <c r="F20" s="551"/>
      <c r="G20" s="551"/>
      <c r="H20" s="551"/>
      <c r="I20" s="551"/>
      <c r="J20" s="553"/>
      <c r="K20" s="553"/>
      <c r="L20" s="503"/>
      <c r="M20" s="445"/>
      <c r="N20" s="544"/>
      <c r="O20" s="545"/>
      <c r="P20" s="446"/>
      <c r="Q20" s="464"/>
      <c r="R20" s="465"/>
      <c r="S20" s="1"/>
      <c r="T20" s="1"/>
      <c r="W20" s="1"/>
      <c r="X20" s="1"/>
    </row>
    <row r="21" spans="1:32" ht="20" customHeight="1">
      <c r="A21" s="546" t="s">
        <v>101</v>
      </c>
      <c r="B21" s="547"/>
      <c r="C21" s="170" t="s">
        <v>14</v>
      </c>
      <c r="D21" s="466">
        <f>VLOOKUP($U$2,選手登録ページ!$A$3:$AH$22,12,TRUE)</f>
        <v>171</v>
      </c>
      <c r="E21" s="466"/>
      <c r="F21" s="466"/>
      <c r="G21" s="466"/>
      <c r="H21" s="466" t="s">
        <v>102</v>
      </c>
      <c r="I21" s="467"/>
      <c r="J21" s="466" t="s">
        <v>15</v>
      </c>
      <c r="K21" s="466"/>
      <c r="L21" s="466">
        <f>VLOOKUP($U$2,選手登録ページ!$A$3:$AH$22,13,TRUE)</f>
        <v>56</v>
      </c>
      <c r="M21" s="466"/>
      <c r="N21" s="466"/>
      <c r="O21" s="466"/>
      <c r="P21" s="466"/>
      <c r="Q21" s="466" t="s">
        <v>103</v>
      </c>
      <c r="R21" s="467"/>
      <c r="S21" s="1"/>
      <c r="T21" s="1"/>
      <c r="W21" s="1"/>
      <c r="X21" s="1"/>
      <c r="AE21" s="171"/>
      <c r="AF21" s="172"/>
    </row>
    <row r="22" spans="1:32" ht="30" customHeight="1">
      <c r="A22" s="435" t="s">
        <v>240</v>
      </c>
      <c r="B22" s="436"/>
      <c r="C22" s="458" t="str">
        <f>VLOOKUP($U$2,選手登録ページ!$A$3:$AH$22,14,TRUE)</f>
        <v>北海道札幌中学校</v>
      </c>
      <c r="D22" s="459"/>
      <c r="E22" s="459"/>
      <c r="F22" s="459"/>
      <c r="G22" s="459"/>
      <c r="H22" s="459"/>
      <c r="I22" s="459"/>
      <c r="J22" s="541" t="s">
        <v>242</v>
      </c>
      <c r="K22" s="467"/>
      <c r="L22" s="458">
        <f>VLOOKUP($U$2,選手登録ページ!$A$3:$AH$22,15,TRUE)</f>
        <v>3</v>
      </c>
      <c r="M22" s="459"/>
      <c r="N22" s="460" t="s">
        <v>256</v>
      </c>
      <c r="O22" s="460"/>
      <c r="P22" s="460"/>
      <c r="Q22" s="460"/>
      <c r="R22" s="461"/>
      <c r="S22" s="1"/>
      <c r="T22" s="1"/>
      <c r="W22" s="1"/>
      <c r="X22" s="1"/>
    </row>
    <row r="23" spans="1:32" ht="16" customHeight="1">
      <c r="A23" s="536" t="s">
        <v>241</v>
      </c>
      <c r="B23" s="537"/>
      <c r="C23" s="173" t="s">
        <v>105</v>
      </c>
      <c r="D23" s="540" t="str">
        <f>VLOOKUP($U$2,選手登録ページ!$A$3:$AH$22,17,TRUE)</f>
        <v>069-0055</v>
      </c>
      <c r="E23" s="540"/>
      <c r="F23" s="540"/>
      <c r="G23" s="174"/>
      <c r="H23" s="174"/>
      <c r="I23" s="166"/>
      <c r="J23" s="166"/>
      <c r="K23" s="166"/>
      <c r="L23" s="443" t="s">
        <v>22</v>
      </c>
      <c r="M23" s="444"/>
      <c r="N23" s="447" t="str">
        <f>VLOOKUP($U$2,選手登録ページ!$A$3:$AH$22,16,TRUE)</f>
        <v>011-308-2222</v>
      </c>
      <c r="O23" s="448"/>
      <c r="P23" s="448"/>
      <c r="Q23" s="448"/>
      <c r="R23" s="449"/>
      <c r="S23" s="1"/>
      <c r="T23" s="1"/>
      <c r="W23" s="1"/>
      <c r="X23" s="1"/>
    </row>
    <row r="24" spans="1:32" ht="20" customHeight="1">
      <c r="A24" s="538"/>
      <c r="B24" s="539"/>
      <c r="C24" s="554" t="str">
        <f>VLOOKUP($U$2,選手登録ページ!$A$3:$AH$22,18,TRUE)</f>
        <v>北海道札幌市手稲区西宮の沢一条</v>
      </c>
      <c r="D24" s="555"/>
      <c r="E24" s="555"/>
      <c r="F24" s="555"/>
      <c r="G24" s="555"/>
      <c r="H24" s="555"/>
      <c r="I24" s="555"/>
      <c r="J24" s="555"/>
      <c r="K24" s="555"/>
      <c r="L24" s="445"/>
      <c r="M24" s="446"/>
      <c r="N24" s="450"/>
      <c r="O24" s="451"/>
      <c r="P24" s="451"/>
      <c r="Q24" s="451"/>
      <c r="R24" s="452"/>
      <c r="S24" s="1"/>
      <c r="T24" s="1"/>
      <c r="W24" s="1"/>
      <c r="X24" s="1"/>
    </row>
    <row r="25" spans="1:32" ht="12" customHeight="1">
      <c r="A25" s="420" t="s">
        <v>17</v>
      </c>
      <c r="B25" s="421"/>
      <c r="C25" s="173" t="s">
        <v>105</v>
      </c>
      <c r="D25" s="532" t="str">
        <f>VLOOKUP($U$2,選手登録ページ!$A$3:$AH$22,19,TRUE)</f>
        <v>002-0021</v>
      </c>
      <c r="E25" s="532"/>
      <c r="F25" s="532"/>
      <c r="G25" s="532"/>
      <c r="H25" s="532"/>
      <c r="I25" s="175"/>
      <c r="J25" s="175"/>
      <c r="K25" s="176"/>
      <c r="L25" s="443" t="s">
        <v>22</v>
      </c>
      <c r="M25" s="531"/>
      <c r="N25" s="448" t="str">
        <f>VLOOKUP($U$2,選手登録ページ!$A$3:$AH$22,21,TRUE)</f>
        <v>011-308-2222</v>
      </c>
      <c r="O25" s="448"/>
      <c r="P25" s="448"/>
      <c r="Q25" s="448"/>
      <c r="R25" s="449"/>
      <c r="S25" s="1"/>
      <c r="T25" s="1"/>
      <c r="W25" s="1"/>
      <c r="X25" s="1"/>
    </row>
    <row r="26" spans="1:32" ht="20" customHeight="1">
      <c r="A26" s="424"/>
      <c r="B26" s="425"/>
      <c r="C26" s="533" t="str">
        <f>VLOOKUP($U$2,選手登録ページ!$A$3:$AH$22,20,TRUE)</f>
        <v>北海道石狩郡当別町</v>
      </c>
      <c r="D26" s="534"/>
      <c r="E26" s="534"/>
      <c r="F26" s="534"/>
      <c r="G26" s="534"/>
      <c r="H26" s="534"/>
      <c r="I26" s="534"/>
      <c r="J26" s="534"/>
      <c r="K26" s="535"/>
      <c r="L26" s="445"/>
      <c r="M26" s="503"/>
      <c r="N26" s="451"/>
      <c r="O26" s="451"/>
      <c r="P26" s="451"/>
      <c r="Q26" s="451"/>
      <c r="R26" s="452"/>
      <c r="S26" s="1"/>
      <c r="T26" s="1"/>
      <c r="W26" s="1"/>
      <c r="X26" s="1"/>
    </row>
    <row r="27" spans="1:32" ht="15" customHeight="1">
      <c r="A27" s="420" t="s">
        <v>18</v>
      </c>
      <c r="B27" s="421"/>
      <c r="C27" s="528" t="s">
        <v>253</v>
      </c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30"/>
      <c r="S27" s="1"/>
      <c r="T27" s="1"/>
      <c r="W27" s="1"/>
      <c r="X27" s="1"/>
      <c r="AF27" s="172"/>
    </row>
    <row r="28" spans="1:32" ht="15" customHeight="1">
      <c r="A28" s="422"/>
      <c r="B28" s="423"/>
      <c r="C28" s="443" t="s">
        <v>243</v>
      </c>
      <c r="D28" s="531"/>
      <c r="E28" s="413" t="s">
        <v>106</v>
      </c>
      <c r="F28" s="414"/>
      <c r="G28" s="414"/>
      <c r="H28" s="443" t="s">
        <v>107</v>
      </c>
      <c r="I28" s="444"/>
      <c r="J28" s="444"/>
      <c r="K28" s="444"/>
      <c r="L28" s="444"/>
      <c r="M28" s="444"/>
      <c r="N28" s="444"/>
      <c r="O28" s="444"/>
      <c r="P28" s="444"/>
      <c r="Q28" s="444"/>
      <c r="R28" s="531"/>
      <c r="S28" s="1"/>
      <c r="T28" s="1"/>
      <c r="W28" s="1"/>
      <c r="X28" s="1"/>
      <c r="AF28" s="172"/>
    </row>
    <row r="29" spans="1:32" ht="50" customHeight="1">
      <c r="A29" s="424"/>
      <c r="B29" s="425"/>
      <c r="C29" s="514" t="str">
        <f>VLOOKUP($U$2,選手登録ページ!$A$3:$AH$22,22,TRUE)</f>
        <v>◯</v>
      </c>
      <c r="D29" s="515"/>
      <c r="E29" s="514">
        <f>VLOOKUP($U$2,選手登録ページ!$A$3:$AH$22,23,TRUE)</f>
        <v>0</v>
      </c>
      <c r="F29" s="516"/>
      <c r="G29" s="515"/>
      <c r="H29" s="177" t="s">
        <v>26</v>
      </c>
      <c r="I29" s="517" t="str">
        <f>VLOOKUP($U$2,選手登録ページ!$A$3:$AH$22,24,TRUE)</f>
        <v>あいおい損保</v>
      </c>
      <c r="J29" s="518"/>
      <c r="K29" s="518"/>
      <c r="L29" s="519"/>
      <c r="M29" s="178" t="s">
        <v>27</v>
      </c>
      <c r="N29" s="520" t="str">
        <f>VLOOKUP($U$2,選手登録ページ!$A$3:$AH$22,25,TRUE)</f>
        <v>DJU-25006</v>
      </c>
      <c r="O29" s="521"/>
      <c r="P29" s="521"/>
      <c r="Q29" s="521"/>
      <c r="R29" s="522"/>
      <c r="S29" s="1"/>
      <c r="T29" s="1"/>
      <c r="W29" s="1"/>
      <c r="X29" s="1"/>
    </row>
    <row r="30" spans="1:32" ht="23" customHeight="1">
      <c r="A30" s="523" t="s">
        <v>246</v>
      </c>
      <c r="B30" s="524"/>
      <c r="C30" s="413" t="s">
        <v>109</v>
      </c>
      <c r="D30" s="414"/>
      <c r="E30" s="414"/>
      <c r="F30" s="414"/>
      <c r="G30" s="415"/>
      <c r="H30" s="414" t="s">
        <v>250</v>
      </c>
      <c r="I30" s="416"/>
      <c r="J30" s="413" t="s">
        <v>109</v>
      </c>
      <c r="K30" s="414"/>
      <c r="L30" s="414"/>
      <c r="M30" s="414"/>
      <c r="N30" s="414"/>
      <c r="O30" s="414"/>
      <c r="P30" s="415"/>
      <c r="Q30" s="414" t="s">
        <v>250</v>
      </c>
      <c r="R30" s="416"/>
      <c r="W30" s="1"/>
      <c r="X30" s="1"/>
    </row>
    <row r="31" spans="1:32" ht="23" customHeight="1">
      <c r="A31" s="525"/>
      <c r="B31" s="526"/>
      <c r="C31" s="417" t="str">
        <f>VLOOKUP($U$2,選手登録ページ!$A$3:$BA$22,26,TRUE)</f>
        <v>第65回雪印メグミルク杯少年組</v>
      </c>
      <c r="D31" s="418"/>
      <c r="E31" s="418"/>
      <c r="F31" s="418"/>
      <c r="G31" s="419"/>
      <c r="H31" s="180">
        <f>VLOOKUP($U$2,選手登録ページ!$A$3:$AH$22,27,TRUE)</f>
        <v>3</v>
      </c>
      <c r="I31" s="217" t="s">
        <v>111</v>
      </c>
      <c r="J31" s="417">
        <f>VLOOKUP($U$2,選手登録ページ!$A$3:$BA$22,34,TRUE)</f>
        <v>0</v>
      </c>
      <c r="K31" s="418"/>
      <c r="L31" s="418"/>
      <c r="M31" s="418"/>
      <c r="N31" s="418"/>
      <c r="O31" s="418"/>
      <c r="P31" s="419"/>
      <c r="Q31" s="180">
        <f>VLOOKUP($U$2,選手登録ページ!$A$3:$BA$22,35,TRUE)</f>
        <v>0</v>
      </c>
      <c r="R31" s="217" t="s">
        <v>111</v>
      </c>
    </row>
    <row r="32" spans="1:32" ht="23" customHeight="1">
      <c r="A32" s="525"/>
      <c r="B32" s="526"/>
      <c r="C32" s="417" t="str">
        <f>VLOOKUP($U$2,選手登録ページ!$A$3:$BA$22,28,TRUE)</f>
        <v>第35回TVh杯</v>
      </c>
      <c r="D32" s="418"/>
      <c r="E32" s="418"/>
      <c r="F32" s="418"/>
      <c r="G32" s="419"/>
      <c r="H32" s="180">
        <f>VLOOKUP($U$2,選手登録ページ!$A$3:$AH$22,29,TRUE)</f>
        <v>19</v>
      </c>
      <c r="I32" s="217" t="s">
        <v>111</v>
      </c>
      <c r="J32" s="417">
        <f>VLOOKUP($U$2,選手登録ページ!$A$3:$BA$22,36,TRUE)</f>
        <v>0</v>
      </c>
      <c r="K32" s="418"/>
      <c r="L32" s="418"/>
      <c r="M32" s="418"/>
      <c r="N32" s="418"/>
      <c r="O32" s="418"/>
      <c r="P32" s="419"/>
      <c r="Q32" s="180">
        <f>VLOOKUP($U$2,選手登録ページ!$A$3:$BA$22,37,TRUE)</f>
        <v>0</v>
      </c>
      <c r="R32" s="217" t="s">
        <v>111</v>
      </c>
    </row>
    <row r="33" spans="1:26" ht="23" customHeight="1">
      <c r="A33" s="525"/>
      <c r="B33" s="526"/>
      <c r="C33" s="417" t="str">
        <f>VLOOKUP($U$2,選手登録ページ!$A$3:$BA$22,30,TRUE)</f>
        <v>第95回宮様LH</v>
      </c>
      <c r="D33" s="418"/>
      <c r="E33" s="418"/>
      <c r="F33" s="418"/>
      <c r="G33" s="419"/>
      <c r="H33" s="180">
        <f>VLOOKUP($U$2,選手登録ページ!$A$3:$AH$22,31,TRUE)</f>
        <v>28</v>
      </c>
      <c r="I33" s="217" t="s">
        <v>111</v>
      </c>
      <c r="J33" s="417">
        <f>VLOOKUP($U$2,選手登録ページ!$A$3:$BA$22,38,TRUE)</f>
        <v>0</v>
      </c>
      <c r="K33" s="418"/>
      <c r="L33" s="418"/>
      <c r="M33" s="418"/>
      <c r="N33" s="418"/>
      <c r="O33" s="418"/>
      <c r="P33" s="419"/>
      <c r="Q33" s="180">
        <f>VLOOKUP($U$2,選手登録ページ!$A$3:$BA$22,39,TRUE)</f>
        <v>0</v>
      </c>
      <c r="R33" s="217" t="s">
        <v>111</v>
      </c>
    </row>
    <row r="34" spans="1:26" ht="23" customHeight="1">
      <c r="A34" s="439"/>
      <c r="B34" s="527"/>
      <c r="C34" s="511" t="str">
        <f>VLOOKUP($U$2,選手登録ページ!$A$3:$AH$22,32,TRUE)</f>
        <v>第25回大倉ナイター</v>
      </c>
      <c r="D34" s="512"/>
      <c r="E34" s="512"/>
      <c r="F34" s="512"/>
      <c r="G34" s="513"/>
      <c r="H34" s="168">
        <f>VLOOKUP($U$2,選手登録ページ!$A$3:$AH$22,33,TRUE)</f>
        <v>35</v>
      </c>
      <c r="I34" s="218" t="s">
        <v>111</v>
      </c>
      <c r="J34" s="511">
        <f>VLOOKUP($U$2,選手登録ページ!$A$3:$BA$22,40,TRUE)</f>
        <v>0</v>
      </c>
      <c r="K34" s="512"/>
      <c r="L34" s="512"/>
      <c r="M34" s="512"/>
      <c r="N34" s="512"/>
      <c r="O34" s="512"/>
      <c r="P34" s="513"/>
      <c r="Q34" s="180">
        <f>VLOOKUP($U$2,選手登録ページ!$A$3:$BA$22,41,TRUE)</f>
        <v>0</v>
      </c>
      <c r="R34" s="218" t="s">
        <v>111</v>
      </c>
    </row>
    <row r="35" spans="1:26" ht="27.75" customHeight="1">
      <c r="A35" s="504" t="s">
        <v>112</v>
      </c>
      <c r="B35" s="505"/>
      <c r="C35" s="186" t="s">
        <v>113</v>
      </c>
      <c r="D35" s="458" t="str">
        <f>VLOOKUP($U$2,選手登録ページ!$A$3:$AP$22,42,TRUE)</f>
        <v>大倉　三郎</v>
      </c>
      <c r="E35" s="459"/>
      <c r="F35" s="459"/>
      <c r="G35" s="459"/>
      <c r="H35" s="459"/>
      <c r="I35" s="459"/>
      <c r="J35" s="506" t="s">
        <v>22</v>
      </c>
      <c r="K35" s="507"/>
      <c r="L35" s="508" t="str">
        <f>VLOOKUP($U$2,選手登録ページ!$A$3:$AQ$22,43,TRUE)</f>
        <v>011-215-5555</v>
      </c>
      <c r="M35" s="466"/>
      <c r="N35" s="466"/>
      <c r="O35" s="466"/>
      <c r="P35" s="466"/>
      <c r="Q35" s="466"/>
      <c r="R35" s="467"/>
    </row>
    <row r="36" spans="1:26" ht="24.75" customHeight="1">
      <c r="A36" s="187" t="s">
        <v>114</v>
      </c>
      <c r="B36" s="188"/>
      <c r="C36" s="188"/>
      <c r="D36" s="188"/>
      <c r="E36" s="188"/>
      <c r="F36" s="189"/>
      <c r="G36" s="189"/>
      <c r="H36" s="189"/>
      <c r="I36" s="189"/>
      <c r="J36" s="189"/>
      <c r="K36" s="188"/>
      <c r="L36" s="188"/>
      <c r="M36" s="188"/>
      <c r="N36" s="188"/>
      <c r="O36" s="188"/>
      <c r="P36" s="188"/>
      <c r="Q36" s="188"/>
      <c r="R36" s="190"/>
      <c r="S36" s="1"/>
      <c r="T36" s="1"/>
      <c r="V36" s="172"/>
    </row>
    <row r="37" spans="1:26" ht="20" customHeight="1">
      <c r="A37" s="191"/>
      <c r="B37" s="156"/>
      <c r="C37" s="156"/>
      <c r="D37" s="156"/>
      <c r="E37" s="156"/>
      <c r="F37" s="2"/>
      <c r="G37" s="2"/>
      <c r="H37" s="2"/>
      <c r="I37" s="2"/>
      <c r="J37" s="192" t="s">
        <v>221</v>
      </c>
      <c r="K37" s="193"/>
      <c r="L37" s="193" t="s">
        <v>104</v>
      </c>
      <c r="M37" s="193"/>
      <c r="N37" s="193" t="s">
        <v>115</v>
      </c>
      <c r="O37" s="193"/>
      <c r="P37" s="156" t="s">
        <v>116</v>
      </c>
      <c r="Q37" s="156"/>
      <c r="R37" s="194"/>
      <c r="S37" s="1"/>
      <c r="T37" s="1"/>
    </row>
    <row r="38" spans="1:26" ht="24.75" customHeight="1">
      <c r="A38" s="195"/>
      <c r="B38" s="151" t="s">
        <v>117</v>
      </c>
      <c r="C38" s="509"/>
      <c r="D38" s="509"/>
      <c r="E38" s="509"/>
      <c r="F38" s="509"/>
      <c r="G38" s="509"/>
      <c r="H38" s="1" t="s">
        <v>118</v>
      </c>
      <c r="I38" s="2"/>
      <c r="J38" s="2"/>
      <c r="K38" s="2"/>
      <c r="L38" s="2"/>
      <c r="M38" s="2"/>
      <c r="N38" s="2"/>
      <c r="O38" s="2"/>
      <c r="P38" s="2"/>
      <c r="Q38" s="2"/>
      <c r="R38" s="169"/>
      <c r="S38" s="1"/>
      <c r="T38" s="1"/>
      <c r="W38" s="1"/>
      <c r="X38" s="1"/>
    </row>
    <row r="39" spans="1:26" ht="20" customHeight="1">
      <c r="A39" s="195"/>
      <c r="B39" s="151" t="s">
        <v>119</v>
      </c>
      <c r="D39" s="156"/>
      <c r="E39" s="156"/>
      <c r="F39" s="2"/>
      <c r="G39" s="2"/>
      <c r="H39" s="2"/>
      <c r="I39" s="2"/>
      <c r="J39" s="2"/>
      <c r="K39" s="156"/>
      <c r="L39" s="149"/>
      <c r="M39" s="149"/>
      <c r="N39" s="149"/>
      <c r="O39" s="149"/>
      <c r="P39" s="149"/>
      <c r="Q39" s="149"/>
      <c r="R39" s="169"/>
      <c r="S39" s="1"/>
      <c r="T39" s="1"/>
      <c r="W39" s="1"/>
      <c r="X39" s="1"/>
    </row>
    <row r="40" spans="1:26" ht="24.75" customHeight="1">
      <c r="A40" s="196"/>
      <c r="C40" s="156"/>
      <c r="D40" s="156"/>
      <c r="E40" s="197" t="s">
        <v>120</v>
      </c>
      <c r="F40" s="197"/>
      <c r="G40" s="510"/>
      <c r="H40" s="510"/>
      <c r="I40" s="510"/>
      <c r="J40" s="510"/>
      <c r="K40" s="510"/>
      <c r="L40" s="510"/>
      <c r="M40" s="510"/>
      <c r="N40" s="197" t="s">
        <v>121</v>
      </c>
      <c r="O40" s="198"/>
      <c r="P40" s="199"/>
      <c r="Q40" s="199"/>
      <c r="R40" s="200"/>
      <c r="S40" s="201"/>
      <c r="T40" s="201"/>
      <c r="W40" s="1"/>
      <c r="X40" s="1"/>
    </row>
    <row r="41" spans="1:26" ht="9.75" customHeight="1">
      <c r="A41" s="202"/>
      <c r="B41" s="203"/>
      <c r="C41" s="204"/>
      <c r="D41" s="204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6"/>
      <c r="Q41" s="206"/>
      <c r="R41" s="207"/>
      <c r="S41" s="201"/>
      <c r="T41" s="201"/>
      <c r="W41" s="1"/>
      <c r="X41" s="1"/>
    </row>
    <row r="42" spans="1:26" ht="15" customHeight="1">
      <c r="A42" s="2" t="s">
        <v>122</v>
      </c>
      <c r="B42" s="156"/>
      <c r="C42" s="156"/>
      <c r="D42" s="156"/>
      <c r="E42" s="156"/>
      <c r="F42" s="2"/>
      <c r="G42" s="2"/>
      <c r="H42" s="2"/>
      <c r="I42" s="2"/>
      <c r="J42" s="2"/>
      <c r="K42" s="199"/>
      <c r="L42" s="199"/>
      <c r="M42" s="199"/>
      <c r="N42" s="201"/>
      <c r="O42" s="201"/>
      <c r="P42" s="201"/>
      <c r="Q42" s="201"/>
      <c r="R42" s="201"/>
      <c r="S42" s="1"/>
      <c r="T42" s="1"/>
      <c r="U42" s="201"/>
      <c r="V42" s="1"/>
      <c r="Y42" s="1"/>
      <c r="Z42" s="1"/>
    </row>
    <row r="43" spans="1:26" ht="15" customHeight="1">
      <c r="A43" s="157" t="s">
        <v>123</v>
      </c>
      <c r="F43" s="2"/>
      <c r="G43" s="2"/>
      <c r="H43" s="2"/>
      <c r="I43" s="2"/>
      <c r="J43" s="2"/>
      <c r="K43" s="199"/>
      <c r="L43" s="199"/>
      <c r="M43" s="199"/>
      <c r="N43" s="201"/>
      <c r="O43" s="201"/>
      <c r="P43" s="201"/>
      <c r="Q43" s="201"/>
      <c r="R43" s="201"/>
      <c r="S43" s="1"/>
      <c r="T43" s="1"/>
      <c r="U43" s="201"/>
      <c r="V43" s="1"/>
      <c r="Y43" s="1"/>
      <c r="Z43" s="1"/>
    </row>
    <row r="44" spans="1:26" ht="15" customHeight="1">
      <c r="A44" s="2" t="s">
        <v>124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08" t="s">
        <v>125</v>
      </c>
      <c r="M44" s="209"/>
      <c r="N44" s="209"/>
      <c r="O44" s="209"/>
      <c r="P44" s="209"/>
      <c r="Q44" s="2"/>
      <c r="R44" s="2"/>
      <c r="S44" s="1"/>
      <c r="T44" s="1"/>
      <c r="W44" s="1"/>
      <c r="X44" s="1"/>
    </row>
    <row r="45" spans="1:26" ht="24.75" customHeight="1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1"/>
      <c r="T45" s="1"/>
      <c r="U45" s="1"/>
      <c r="V45" s="1"/>
      <c r="W45" s="1"/>
      <c r="X45" s="1"/>
    </row>
    <row r="46" spans="1:26" ht="14" customHeight="1">
      <c r="U46" s="1"/>
      <c r="V46" s="1"/>
      <c r="W46" s="1"/>
      <c r="X46" s="1"/>
    </row>
    <row r="80" spans="21:22" ht="15" customHeight="1">
      <c r="U80" s="211"/>
      <c r="V80" s="212" t="str">
        <f>CONCATENATE(大会名リスト!B31)</f>
        <v/>
      </c>
    </row>
    <row r="81" spans="21:22" ht="15" customHeight="1">
      <c r="U81" s="211"/>
      <c r="V81" s="212" t="str">
        <f>CONCATENATE(大会名リスト!B32)</f>
        <v/>
      </c>
    </row>
    <row r="82" spans="21:22" ht="15" customHeight="1">
      <c r="U82" s="212"/>
      <c r="V82" s="212" t="str">
        <f>CONCATENATE(大会名リスト!B33)</f>
        <v/>
      </c>
    </row>
    <row r="83" spans="21:22" ht="15" customHeight="1">
      <c r="V83" s="212" t="str">
        <f>CONCATENATE(大会名リスト!B34)</f>
        <v/>
      </c>
    </row>
    <row r="84" spans="21:22" ht="15" customHeight="1">
      <c r="V84" s="212" t="str">
        <f>CONCATENATE(大会名リスト!B35)</f>
        <v/>
      </c>
    </row>
    <row r="85" spans="21:22" ht="15" customHeight="1">
      <c r="V85" s="212" t="str">
        <f>CONCATENATE(大会名リスト!B36)</f>
        <v/>
      </c>
    </row>
    <row r="86" spans="21:22" ht="15" customHeight="1">
      <c r="V86" s="212" t="str">
        <f>CONCATENATE(大会名リスト!B37)</f>
        <v/>
      </c>
    </row>
    <row r="87" spans="21:22" ht="15" customHeight="1">
      <c r="V87" s="212" t="str">
        <f>CONCATENATE(大会名リスト!B38)</f>
        <v/>
      </c>
    </row>
    <row r="88" spans="21:22" ht="15" customHeight="1">
      <c r="V88" s="212" t="str">
        <f>CONCATENATE(大会名リスト!B39)</f>
        <v/>
      </c>
    </row>
    <row r="89" spans="21:22" ht="15" customHeight="1">
      <c r="V89" s="212" t="str">
        <f>CONCATENATE(大会名リスト!B40)</f>
        <v/>
      </c>
    </row>
    <row r="90" spans="21:22" ht="15" customHeight="1">
      <c r="V90" s="212" t="str">
        <f>CONCATENATE(大会名リスト!B41)</f>
        <v/>
      </c>
    </row>
    <row r="91" spans="21:22" ht="15" customHeight="1">
      <c r="V91" s="212" t="str">
        <f>CONCATENATE(大会名リスト!B42)</f>
        <v/>
      </c>
    </row>
    <row r="92" spans="21:22" ht="15" customHeight="1">
      <c r="V92" s="212" t="str">
        <f>CONCATENATE(大会名リスト!B43)</f>
        <v/>
      </c>
    </row>
    <row r="93" spans="21:22" ht="15" customHeight="1">
      <c r="V93" s="212" t="str">
        <f>CONCATENATE(大会名リスト!B44)</f>
        <v/>
      </c>
    </row>
  </sheetData>
  <mergeCells count="94">
    <mergeCell ref="A7:B9"/>
    <mergeCell ref="C7:R9"/>
    <mergeCell ref="A1:J1"/>
    <mergeCell ref="K1:M1"/>
    <mergeCell ref="O1:R1"/>
    <mergeCell ref="A2:J2"/>
    <mergeCell ref="K2:M4"/>
    <mergeCell ref="O2:R4"/>
    <mergeCell ref="U2:W3"/>
    <mergeCell ref="AA2:AB2"/>
    <mergeCell ref="A3:J3"/>
    <mergeCell ref="A4:J4"/>
    <mergeCell ref="P5:R5"/>
    <mergeCell ref="A23:B24"/>
    <mergeCell ref="D23:F23"/>
    <mergeCell ref="J22:K22"/>
    <mergeCell ref="N19:O20"/>
    <mergeCell ref="P19:P20"/>
    <mergeCell ref="A21:B21"/>
    <mergeCell ref="D21:G21"/>
    <mergeCell ref="H21:I21"/>
    <mergeCell ref="J21:K21"/>
    <mergeCell ref="L21:P21"/>
    <mergeCell ref="A19:B20"/>
    <mergeCell ref="C19:I20"/>
    <mergeCell ref="J19:K20"/>
    <mergeCell ref="L19:L20"/>
    <mergeCell ref="M19:M20"/>
    <mergeCell ref="C24:K24"/>
    <mergeCell ref="A25:B26"/>
    <mergeCell ref="D25:H25"/>
    <mergeCell ref="L25:M26"/>
    <mergeCell ref="N25:R26"/>
    <mergeCell ref="C26:K26"/>
    <mergeCell ref="C29:D29"/>
    <mergeCell ref="E29:G29"/>
    <mergeCell ref="I29:L29"/>
    <mergeCell ref="N29:R29"/>
    <mergeCell ref="A30:B34"/>
    <mergeCell ref="A27:B29"/>
    <mergeCell ref="C27:R27"/>
    <mergeCell ref="C28:D28"/>
    <mergeCell ref="E28:G28"/>
    <mergeCell ref="H28:R28"/>
    <mergeCell ref="Q30:R30"/>
    <mergeCell ref="G40:M40"/>
    <mergeCell ref="C33:G33"/>
    <mergeCell ref="C34:G34"/>
    <mergeCell ref="J33:P33"/>
    <mergeCell ref="J34:P34"/>
    <mergeCell ref="A35:B35"/>
    <mergeCell ref="D35:I35"/>
    <mergeCell ref="J35:K35"/>
    <mergeCell ref="L35:R35"/>
    <mergeCell ref="C38:G38"/>
    <mergeCell ref="H10:L10"/>
    <mergeCell ref="M10:M13"/>
    <mergeCell ref="N10:R10"/>
    <mergeCell ref="N11:R11"/>
    <mergeCell ref="N12:R12"/>
    <mergeCell ref="N13:R13"/>
    <mergeCell ref="L23:M24"/>
    <mergeCell ref="N23:R24"/>
    <mergeCell ref="K11:L11"/>
    <mergeCell ref="H12:L12"/>
    <mergeCell ref="H13:L13"/>
    <mergeCell ref="L22:M22"/>
    <mergeCell ref="N22:R22"/>
    <mergeCell ref="Q19:R20"/>
    <mergeCell ref="Q21:R21"/>
    <mergeCell ref="J18:K18"/>
    <mergeCell ref="J16:K17"/>
    <mergeCell ref="L16:R18"/>
    <mergeCell ref="C22:I22"/>
    <mergeCell ref="L14:R15"/>
    <mergeCell ref="J14:K15"/>
    <mergeCell ref="C14:I15"/>
    <mergeCell ref="A16:B18"/>
    <mergeCell ref="C16:I18"/>
    <mergeCell ref="A22:B22"/>
    <mergeCell ref="A14:B15"/>
    <mergeCell ref="H11:J11"/>
    <mergeCell ref="A10:B11"/>
    <mergeCell ref="C10:F11"/>
    <mergeCell ref="A12:B13"/>
    <mergeCell ref="C12:F13"/>
    <mergeCell ref="G10:G13"/>
    <mergeCell ref="J30:P30"/>
    <mergeCell ref="H30:I30"/>
    <mergeCell ref="C30:G30"/>
    <mergeCell ref="C31:G31"/>
    <mergeCell ref="C32:G32"/>
    <mergeCell ref="J31:P31"/>
    <mergeCell ref="J32:P32"/>
  </mergeCells>
  <phoneticPr fontId="36"/>
  <pageMargins left="0.7" right="0.7" top="0.75" bottom="0.75" header="0.3" footer="0.3"/>
  <pageSetup paperSize="9" scale="77" orientation="portrait" horizontalDpi="0" verticalDpi="0"/>
  <colBreaks count="1" manualBreakCount="1">
    <brk id="18" max="1048575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FB073F-63B0-9F4D-95FF-F4FCEDC4B017}">
          <x14:formula1>
            <xm:f>大会名リスト!$L$2:$L$6</xm:f>
          </x14:formula1>
          <xm:sqref>C7:R9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outlinePr summaryBelow="0" summaryRight="0"/>
  </sheetPr>
  <dimension ref="A1:Y49"/>
  <sheetViews>
    <sheetView zoomScaleNormal="100" workbookViewId="0">
      <selection activeCell="A12" sqref="A12:B13"/>
    </sheetView>
  </sheetViews>
  <sheetFormatPr baseColWidth="10" defaultColWidth="10" defaultRowHeight="14" customHeight="1"/>
  <cols>
    <col min="1" max="1" width="7.1640625" style="23" customWidth="1"/>
    <col min="2" max="2" width="11.1640625" style="23" customWidth="1"/>
    <col min="3" max="3" width="11.6640625" style="23" customWidth="1"/>
    <col min="4" max="4" width="8.6640625" style="23" customWidth="1"/>
    <col min="5" max="5" width="3.6640625" style="23" customWidth="1"/>
    <col min="6" max="6" width="8.6640625" style="23" customWidth="1"/>
    <col min="7" max="7" width="3.6640625" style="23" customWidth="1"/>
    <col min="8" max="9" width="4.6640625" style="23" customWidth="1"/>
    <col min="10" max="10" width="3.6640625" style="23" customWidth="1"/>
    <col min="11" max="11" width="7.6640625" style="23" customWidth="1"/>
    <col min="12" max="13" width="4.6640625" style="23" customWidth="1"/>
    <col min="14" max="14" width="3.6640625" style="23" customWidth="1"/>
    <col min="15" max="15" width="4.6640625" style="23" customWidth="1"/>
    <col min="16" max="18" width="4.1640625" style="23" customWidth="1"/>
    <col min="19" max="19" width="8.6640625" customWidth="1"/>
    <col min="20" max="20" width="14" hidden="1" customWidth="1"/>
    <col min="21" max="23" width="8.6640625" hidden="1" customWidth="1"/>
    <col min="24" max="24" width="19.83203125" hidden="1" customWidth="1"/>
    <col min="25" max="25" width="0" hidden="1" customWidth="1"/>
  </cols>
  <sheetData>
    <row r="1" spans="1:25" ht="16.5" customHeight="1">
      <c r="A1" s="352" t="s">
        <v>88</v>
      </c>
      <c r="B1" s="352"/>
      <c r="C1" s="352"/>
      <c r="D1" s="352"/>
      <c r="E1" s="352"/>
      <c r="F1" s="352"/>
      <c r="G1" s="352"/>
      <c r="H1" s="352"/>
      <c r="I1" s="352"/>
      <c r="J1" s="352"/>
      <c r="K1" s="342" t="s">
        <v>89</v>
      </c>
      <c r="L1" s="342"/>
      <c r="M1" s="342"/>
      <c r="N1" s="21"/>
      <c r="O1" s="330" t="s">
        <v>90</v>
      </c>
      <c r="P1" s="331"/>
      <c r="Q1" s="331"/>
      <c r="R1" s="332"/>
    </row>
    <row r="2" spans="1:25" ht="15" customHeight="1">
      <c r="A2" s="337" t="s">
        <v>91</v>
      </c>
      <c r="B2" s="337"/>
      <c r="C2" s="337"/>
      <c r="D2" s="337"/>
      <c r="E2" s="337"/>
      <c r="F2" s="337"/>
      <c r="G2" s="337"/>
      <c r="H2" s="337"/>
      <c r="I2" s="337"/>
      <c r="J2" s="337"/>
      <c r="K2" s="354"/>
      <c r="L2" s="354"/>
      <c r="M2" s="354"/>
      <c r="N2" s="27"/>
      <c r="O2" s="333"/>
      <c r="P2" s="334"/>
      <c r="Q2" s="334"/>
      <c r="R2" s="335"/>
      <c r="T2" t="s">
        <v>164</v>
      </c>
      <c r="U2" t="s">
        <v>150</v>
      </c>
      <c r="V2" s="4" t="s">
        <v>159</v>
      </c>
      <c r="W2" s="107" t="s">
        <v>148</v>
      </c>
      <c r="X2" s="4" t="s">
        <v>173</v>
      </c>
      <c r="Y2">
        <v>1</v>
      </c>
    </row>
    <row r="3" spans="1:25" ht="15" customHeight="1">
      <c r="A3" s="353" t="s">
        <v>92</v>
      </c>
      <c r="B3" s="353"/>
      <c r="C3" s="353"/>
      <c r="D3" s="353"/>
      <c r="E3" s="353"/>
      <c r="F3" s="353"/>
      <c r="G3" s="353"/>
      <c r="H3" s="353"/>
      <c r="I3" s="353"/>
      <c r="J3" s="353"/>
      <c r="K3" s="354"/>
      <c r="L3" s="354"/>
      <c r="M3" s="354"/>
      <c r="N3" s="27"/>
      <c r="O3" s="336"/>
      <c r="P3" s="337"/>
      <c r="Q3" s="337"/>
      <c r="R3" s="338"/>
      <c r="T3" t="s">
        <v>165</v>
      </c>
      <c r="V3" s="4" t="s">
        <v>167</v>
      </c>
      <c r="W3" s="107" t="s">
        <v>166</v>
      </c>
      <c r="X3" s="4" t="s">
        <v>174</v>
      </c>
      <c r="Y3">
        <v>2</v>
      </c>
    </row>
    <row r="4" spans="1:25" ht="15" customHeight="1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  <c r="L4" s="354"/>
      <c r="M4" s="354"/>
      <c r="N4" s="27"/>
      <c r="O4" s="339"/>
      <c r="P4" s="340"/>
      <c r="Q4" s="340"/>
      <c r="R4" s="341"/>
      <c r="V4" s="4" t="s">
        <v>161</v>
      </c>
      <c r="X4" t="s">
        <v>175</v>
      </c>
      <c r="Y4">
        <v>3</v>
      </c>
    </row>
    <row r="5" spans="1:25" ht="15" customHeight="1">
      <c r="K5" s="26"/>
      <c r="L5" s="26"/>
      <c r="M5" s="26"/>
      <c r="N5" s="25"/>
      <c r="O5" s="25"/>
      <c r="P5" s="361"/>
      <c r="Q5" s="361"/>
      <c r="R5" s="361"/>
      <c r="V5" s="4" t="s">
        <v>168</v>
      </c>
      <c r="X5" t="s">
        <v>176</v>
      </c>
      <c r="Y5">
        <v>4</v>
      </c>
    </row>
    <row r="6" spans="1:25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5"/>
      <c r="O6" s="25"/>
      <c r="P6" s="25"/>
      <c r="Q6" s="25"/>
      <c r="R6" s="25"/>
      <c r="V6" s="4" t="s">
        <v>169</v>
      </c>
      <c r="X6" t="s">
        <v>177</v>
      </c>
      <c r="Y6">
        <v>5</v>
      </c>
    </row>
    <row r="7" spans="1:25" ht="14" customHeight="1">
      <c r="A7" s="613" t="s">
        <v>95</v>
      </c>
      <c r="B7" s="614"/>
      <c r="C7" s="619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1"/>
      <c r="V7" s="4" t="s">
        <v>160</v>
      </c>
      <c r="X7" s="140" t="s">
        <v>178</v>
      </c>
      <c r="Y7">
        <v>6</v>
      </c>
    </row>
    <row r="8" spans="1:25" ht="14" customHeight="1">
      <c r="A8" s="615"/>
      <c r="B8" s="616"/>
      <c r="C8" s="622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4"/>
      <c r="V8" s="4" t="s">
        <v>170</v>
      </c>
      <c r="X8" s="140" t="s">
        <v>179</v>
      </c>
    </row>
    <row r="9" spans="1:25" ht="14" customHeight="1">
      <c r="A9" s="617"/>
      <c r="B9" s="618"/>
      <c r="C9" s="625"/>
      <c r="D9" s="626"/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6"/>
      <c r="P9" s="626"/>
      <c r="Q9" s="626"/>
      <c r="R9" s="627"/>
      <c r="V9" s="4" t="s">
        <v>171</v>
      </c>
      <c r="X9" s="140" t="s">
        <v>180</v>
      </c>
    </row>
    <row r="10" spans="1:25" ht="14" customHeight="1">
      <c r="A10" s="628" t="s">
        <v>257</v>
      </c>
      <c r="B10" s="628"/>
      <c r="C10" s="399"/>
      <c r="D10" s="276"/>
      <c r="E10" s="276"/>
      <c r="F10" s="277"/>
      <c r="G10" s="281" t="s">
        <v>8</v>
      </c>
      <c r="H10" s="374"/>
      <c r="I10" s="374"/>
      <c r="J10" s="399"/>
      <c r="K10" s="276"/>
      <c r="L10" s="277"/>
      <c r="M10" s="374" t="s">
        <v>9</v>
      </c>
      <c r="N10" s="374"/>
      <c r="O10" s="399"/>
      <c r="P10" s="276"/>
      <c r="Q10" s="276"/>
      <c r="R10" s="277"/>
      <c r="V10" s="4" t="s">
        <v>172</v>
      </c>
      <c r="X10" s="140" t="s">
        <v>181</v>
      </c>
    </row>
    <row r="11" spans="1:25" ht="14" customHeight="1">
      <c r="A11" s="628"/>
      <c r="B11" s="628"/>
      <c r="C11" s="403"/>
      <c r="D11" s="278"/>
      <c r="E11" s="278"/>
      <c r="F11" s="279"/>
      <c r="G11" s="404"/>
      <c r="H11" s="405"/>
      <c r="I11" s="405"/>
      <c r="J11" s="400"/>
      <c r="K11" s="401"/>
      <c r="L11" s="402"/>
      <c r="M11" s="405"/>
      <c r="N11" s="405"/>
      <c r="O11" s="400"/>
      <c r="P11" s="401"/>
      <c r="Q11" s="401"/>
      <c r="R11" s="402"/>
      <c r="V11" s="4" t="s">
        <v>162</v>
      </c>
      <c r="X11" s="140" t="s">
        <v>182</v>
      </c>
    </row>
    <row r="12" spans="1:25" ht="14" customHeight="1">
      <c r="A12" s="629" t="s">
        <v>7</v>
      </c>
      <c r="B12" s="630"/>
      <c r="C12" s="399"/>
      <c r="D12" s="276"/>
      <c r="E12" s="276"/>
      <c r="F12" s="277"/>
      <c r="G12" s="404"/>
      <c r="H12" s="405"/>
      <c r="I12" s="405"/>
      <c r="J12" s="400"/>
      <c r="K12" s="401"/>
      <c r="L12" s="402"/>
      <c r="M12" s="405"/>
      <c r="N12" s="405"/>
      <c r="O12" s="400"/>
      <c r="P12" s="401"/>
      <c r="Q12" s="401"/>
      <c r="R12" s="402"/>
      <c r="V12" s="4" t="s">
        <v>163</v>
      </c>
      <c r="X12" s="140" t="s">
        <v>183</v>
      </c>
    </row>
    <row r="13" spans="1:25" ht="14" customHeight="1">
      <c r="A13" s="631"/>
      <c r="B13" s="632"/>
      <c r="C13" s="403"/>
      <c r="D13" s="278"/>
      <c r="E13" s="278"/>
      <c r="F13" s="279"/>
      <c r="G13" s="283"/>
      <c r="H13" s="375"/>
      <c r="I13" s="375"/>
      <c r="J13" s="403"/>
      <c r="K13" s="278"/>
      <c r="L13" s="279"/>
      <c r="M13" s="375"/>
      <c r="N13" s="375"/>
      <c r="O13" s="403"/>
      <c r="P13" s="278"/>
      <c r="Q13" s="278"/>
      <c r="R13" s="279"/>
      <c r="X13" s="140" t="s">
        <v>184</v>
      </c>
    </row>
    <row r="14" spans="1:25" ht="14" customHeight="1">
      <c r="A14" s="629" t="s">
        <v>86</v>
      </c>
      <c r="B14" s="630"/>
      <c r="C14" s="399"/>
      <c r="D14" s="276"/>
      <c r="E14" s="276"/>
      <c r="F14" s="277"/>
      <c r="G14" s="281" t="s">
        <v>10</v>
      </c>
      <c r="H14" s="374"/>
      <c r="I14" s="282"/>
      <c r="J14" s="382"/>
      <c r="K14" s="383"/>
      <c r="L14" s="383"/>
      <c r="M14" s="383"/>
      <c r="N14" s="383"/>
      <c r="O14" s="383"/>
      <c r="P14" s="383"/>
      <c r="Q14" s="383"/>
      <c r="R14" s="384"/>
      <c r="X14" s="140" t="s">
        <v>185</v>
      </c>
    </row>
    <row r="15" spans="1:25" ht="14" customHeight="1">
      <c r="A15" s="631"/>
      <c r="B15" s="632"/>
      <c r="C15" s="403"/>
      <c r="D15" s="278"/>
      <c r="E15" s="278"/>
      <c r="F15" s="279"/>
      <c r="G15" s="283"/>
      <c r="H15" s="375"/>
      <c r="I15" s="284"/>
      <c r="J15" s="388"/>
      <c r="K15" s="389"/>
      <c r="L15" s="389"/>
      <c r="M15" s="389"/>
      <c r="N15" s="389"/>
      <c r="O15" s="389"/>
      <c r="P15" s="389"/>
      <c r="Q15" s="389"/>
      <c r="R15" s="390"/>
      <c r="X15" s="140" t="s">
        <v>186</v>
      </c>
    </row>
    <row r="16" spans="1:25" ht="18" customHeight="1">
      <c r="A16" s="633" t="s">
        <v>6</v>
      </c>
      <c r="B16" s="634"/>
      <c r="C16" s="311"/>
      <c r="D16" s="312"/>
      <c r="E16" s="312"/>
      <c r="F16" s="312"/>
      <c r="G16" s="312"/>
      <c r="H16" s="312"/>
      <c r="I16" s="313"/>
      <c r="J16" s="320" t="s">
        <v>97</v>
      </c>
      <c r="K16" s="321"/>
      <c r="L16" s="382"/>
      <c r="M16" s="383"/>
      <c r="N16" s="383"/>
      <c r="O16" s="383"/>
      <c r="P16" s="383"/>
      <c r="Q16" s="383"/>
      <c r="R16" s="384"/>
      <c r="X16" s="140" t="s">
        <v>187</v>
      </c>
    </row>
    <row r="17" spans="1:24" ht="14" customHeight="1">
      <c r="A17" s="635" t="s">
        <v>5</v>
      </c>
      <c r="B17" s="636"/>
      <c r="C17" s="314"/>
      <c r="D17" s="315"/>
      <c r="E17" s="315"/>
      <c r="F17" s="315"/>
      <c r="G17" s="315"/>
      <c r="H17" s="315"/>
      <c r="I17" s="316"/>
      <c r="J17" s="322"/>
      <c r="K17" s="323"/>
      <c r="L17" s="385"/>
      <c r="M17" s="386"/>
      <c r="N17" s="386"/>
      <c r="O17" s="386"/>
      <c r="P17" s="386"/>
      <c r="Q17" s="386"/>
      <c r="R17" s="387"/>
      <c r="X17" s="140" t="s">
        <v>188</v>
      </c>
    </row>
    <row r="18" spans="1:24" ht="31" customHeight="1">
      <c r="A18" s="637"/>
      <c r="B18" s="638"/>
      <c r="C18" s="317"/>
      <c r="D18" s="318"/>
      <c r="E18" s="318"/>
      <c r="F18" s="318"/>
      <c r="G18" s="318"/>
      <c r="H18" s="318"/>
      <c r="I18" s="319"/>
      <c r="J18" s="639" t="s">
        <v>145</v>
      </c>
      <c r="K18" s="640"/>
      <c r="L18" s="388"/>
      <c r="M18" s="389"/>
      <c r="N18" s="389"/>
      <c r="O18" s="389"/>
      <c r="P18" s="389"/>
      <c r="Q18" s="389"/>
      <c r="R18" s="390"/>
      <c r="X18" s="140" t="s">
        <v>189</v>
      </c>
    </row>
    <row r="19" spans="1:24" ht="14" customHeight="1">
      <c r="A19" s="629" t="s">
        <v>98</v>
      </c>
      <c r="B19" s="630"/>
      <c r="C19" s="641"/>
      <c r="D19" s="642"/>
      <c r="E19" s="642"/>
      <c r="F19" s="642"/>
      <c r="G19" s="642"/>
      <c r="H19" s="642"/>
      <c r="I19" s="642"/>
      <c r="J19" s="267"/>
      <c r="K19" s="267"/>
      <c r="L19" s="282" t="s">
        <v>99</v>
      </c>
      <c r="M19" s="281" t="s">
        <v>13</v>
      </c>
      <c r="N19" s="399"/>
      <c r="O19" s="276"/>
      <c r="P19" s="276"/>
      <c r="Q19" s="276"/>
      <c r="R19" s="277"/>
      <c r="X19" s="140" t="s">
        <v>190</v>
      </c>
    </row>
    <row r="20" spans="1:24" ht="14" customHeight="1">
      <c r="A20" s="631"/>
      <c r="B20" s="632"/>
      <c r="C20" s="643"/>
      <c r="D20" s="644"/>
      <c r="E20" s="644"/>
      <c r="F20" s="644"/>
      <c r="G20" s="644"/>
      <c r="H20" s="644"/>
      <c r="I20" s="644"/>
      <c r="J20" s="270"/>
      <c r="K20" s="270"/>
      <c r="L20" s="284"/>
      <c r="M20" s="283"/>
      <c r="N20" s="403"/>
      <c r="O20" s="278"/>
      <c r="P20" s="278"/>
      <c r="Q20" s="278"/>
      <c r="R20" s="279"/>
      <c r="X20" s="140" t="s">
        <v>191</v>
      </c>
    </row>
    <row r="21" spans="1:24" ht="20" customHeight="1">
      <c r="A21" s="645" t="s">
        <v>101</v>
      </c>
      <c r="B21" s="646"/>
      <c r="C21" s="33" t="s">
        <v>14</v>
      </c>
      <c r="D21" s="260"/>
      <c r="E21" s="260"/>
      <c r="F21" s="260"/>
      <c r="G21" s="260"/>
      <c r="H21" s="260" t="s">
        <v>102</v>
      </c>
      <c r="I21" s="261"/>
      <c r="J21" s="260" t="s">
        <v>15</v>
      </c>
      <c r="K21" s="260"/>
      <c r="L21" s="260"/>
      <c r="M21" s="260"/>
      <c r="N21" s="260"/>
      <c r="O21" s="260"/>
      <c r="P21" s="260"/>
      <c r="Q21" s="260" t="s">
        <v>103</v>
      </c>
      <c r="R21" s="261"/>
      <c r="X21" s="140" t="s">
        <v>192</v>
      </c>
    </row>
    <row r="22" spans="1:24" ht="20" customHeight="1">
      <c r="A22" s="647" t="s">
        <v>16</v>
      </c>
      <c r="B22" s="648"/>
      <c r="C22" s="262"/>
      <c r="D22" s="280"/>
      <c r="E22" s="280"/>
      <c r="F22" s="280"/>
      <c r="G22" s="280"/>
      <c r="H22" s="280"/>
      <c r="I22" s="35" t="s">
        <v>21</v>
      </c>
      <c r="J22" s="119"/>
      <c r="K22" s="36" t="s">
        <v>104</v>
      </c>
      <c r="L22" s="262" t="s">
        <v>22</v>
      </c>
      <c r="M22" s="280"/>
      <c r="N22" s="262"/>
      <c r="O22" s="280"/>
      <c r="P22" s="280"/>
      <c r="Q22" s="280"/>
      <c r="R22" s="263"/>
      <c r="X22" s="1" t="s">
        <v>193</v>
      </c>
    </row>
    <row r="23" spans="1:24" ht="14" customHeight="1">
      <c r="A23" s="649" t="s">
        <v>24</v>
      </c>
      <c r="B23" s="650"/>
      <c r="C23" s="37" t="s">
        <v>105</v>
      </c>
      <c r="D23" s="371"/>
      <c r="E23" s="371"/>
      <c r="F23" s="371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1"/>
      <c r="X23" s="1" t="s">
        <v>194</v>
      </c>
    </row>
    <row r="24" spans="1:24" ht="15" customHeight="1">
      <c r="A24" s="651"/>
      <c r="B24" s="652"/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4"/>
      <c r="X24" s="1" t="s">
        <v>195</v>
      </c>
    </row>
    <row r="25" spans="1:24" ht="14" customHeight="1">
      <c r="A25" s="633" t="s">
        <v>17</v>
      </c>
      <c r="B25" s="634"/>
      <c r="C25" s="37" t="s">
        <v>105</v>
      </c>
      <c r="D25" s="371"/>
      <c r="E25" s="371"/>
      <c r="F25" s="371"/>
      <c r="G25" s="371"/>
      <c r="H25" s="371"/>
      <c r="I25" s="38"/>
      <c r="J25" s="38"/>
      <c r="K25" s="42"/>
      <c r="L25" s="281" t="s">
        <v>22</v>
      </c>
      <c r="M25" s="282"/>
      <c r="N25" s="374"/>
      <c r="O25" s="374"/>
      <c r="P25" s="374"/>
      <c r="Q25" s="374"/>
      <c r="R25" s="282"/>
      <c r="X25" s="1" t="s">
        <v>196</v>
      </c>
    </row>
    <row r="26" spans="1:24" ht="15" customHeight="1">
      <c r="A26" s="637"/>
      <c r="B26" s="638"/>
      <c r="C26" s="272"/>
      <c r="D26" s="273"/>
      <c r="E26" s="273"/>
      <c r="F26" s="273"/>
      <c r="G26" s="273"/>
      <c r="H26" s="273"/>
      <c r="I26" s="273"/>
      <c r="J26" s="273"/>
      <c r="K26" s="274"/>
      <c r="L26" s="283"/>
      <c r="M26" s="284"/>
      <c r="N26" s="375"/>
      <c r="O26" s="375"/>
      <c r="P26" s="375"/>
      <c r="Q26" s="375"/>
      <c r="R26" s="284"/>
      <c r="X26" s="1" t="s">
        <v>197</v>
      </c>
    </row>
    <row r="27" spans="1:24" ht="14" customHeight="1">
      <c r="A27" s="633" t="s">
        <v>18</v>
      </c>
      <c r="B27" s="634"/>
      <c r="C27" s="285" t="s">
        <v>255</v>
      </c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7"/>
      <c r="X27" s="1" t="s">
        <v>198</v>
      </c>
    </row>
    <row r="28" spans="1:24" ht="14" customHeight="1">
      <c r="A28" s="635"/>
      <c r="B28" s="636"/>
      <c r="C28" s="281" t="s">
        <v>243</v>
      </c>
      <c r="D28" s="282"/>
      <c r="E28" s="257" t="s">
        <v>106</v>
      </c>
      <c r="F28" s="258"/>
      <c r="G28" s="258"/>
      <c r="H28" s="281" t="s">
        <v>107</v>
      </c>
      <c r="I28" s="374"/>
      <c r="J28" s="374"/>
      <c r="K28" s="374"/>
      <c r="L28" s="374"/>
      <c r="M28" s="374"/>
      <c r="N28" s="374"/>
      <c r="O28" s="374"/>
      <c r="P28" s="374"/>
      <c r="Q28" s="374"/>
      <c r="R28" s="282"/>
      <c r="X28" s="1" t="s">
        <v>199</v>
      </c>
    </row>
    <row r="29" spans="1:24" ht="58" customHeight="1">
      <c r="A29" s="637"/>
      <c r="B29" s="638"/>
      <c r="C29" s="653"/>
      <c r="D29" s="654"/>
      <c r="E29" s="653"/>
      <c r="F29" s="655"/>
      <c r="G29" s="654"/>
      <c r="H29" s="43" t="s">
        <v>26</v>
      </c>
      <c r="I29" s="656"/>
      <c r="J29" s="657"/>
      <c r="K29" s="657"/>
      <c r="L29" s="658"/>
      <c r="M29" s="44" t="s">
        <v>27</v>
      </c>
      <c r="N29" s="659"/>
      <c r="O29" s="660"/>
      <c r="P29" s="660"/>
      <c r="Q29" s="660"/>
      <c r="R29" s="661"/>
      <c r="X29" s="1" t="s">
        <v>200</v>
      </c>
    </row>
    <row r="30" spans="1:24" ht="23" customHeight="1">
      <c r="A30" s="295" t="s">
        <v>108</v>
      </c>
      <c r="B30" s="296"/>
      <c r="C30" s="257" t="s">
        <v>109</v>
      </c>
      <c r="D30" s="258"/>
      <c r="E30" s="258"/>
      <c r="F30" s="258"/>
      <c r="G30" s="662" t="s">
        <v>110</v>
      </c>
      <c r="H30" s="258"/>
      <c r="I30" s="288"/>
      <c r="J30" s="257" t="s">
        <v>109</v>
      </c>
      <c r="K30" s="258"/>
      <c r="L30" s="258"/>
      <c r="M30" s="258"/>
      <c r="N30" s="258"/>
      <c r="O30" s="663"/>
      <c r="P30" s="258" t="s">
        <v>110</v>
      </c>
      <c r="Q30" s="258"/>
      <c r="R30" s="288"/>
      <c r="X30" s="1" t="s">
        <v>201</v>
      </c>
    </row>
    <row r="31" spans="1:24" ht="23" customHeight="1">
      <c r="A31" s="297"/>
      <c r="B31" s="298"/>
      <c r="C31" s="664"/>
      <c r="D31" s="665"/>
      <c r="E31" s="665"/>
      <c r="F31" s="666"/>
      <c r="G31" s="45"/>
      <c r="H31" s="46"/>
      <c r="I31" s="47" t="s">
        <v>111</v>
      </c>
      <c r="J31" s="664"/>
      <c r="K31" s="665"/>
      <c r="L31" s="665"/>
      <c r="M31" s="665"/>
      <c r="N31" s="665"/>
      <c r="O31" s="666"/>
      <c r="P31" s="48"/>
      <c r="Q31" s="46"/>
      <c r="R31" s="47" t="s">
        <v>111</v>
      </c>
      <c r="X31" s="1" t="s">
        <v>202</v>
      </c>
    </row>
    <row r="32" spans="1:24" ht="23" customHeight="1">
      <c r="A32" s="297"/>
      <c r="B32" s="298"/>
      <c r="C32" s="664"/>
      <c r="D32" s="665"/>
      <c r="E32" s="665"/>
      <c r="F32" s="666"/>
      <c r="G32" s="45"/>
      <c r="H32" s="46"/>
      <c r="I32" s="47" t="s">
        <v>111</v>
      </c>
      <c r="J32" s="664"/>
      <c r="K32" s="665"/>
      <c r="L32" s="665"/>
      <c r="M32" s="665"/>
      <c r="N32" s="665"/>
      <c r="O32" s="666"/>
      <c r="P32" s="48"/>
      <c r="Q32" s="46"/>
      <c r="R32" s="47" t="s">
        <v>111</v>
      </c>
      <c r="X32" s="1" t="s">
        <v>203</v>
      </c>
    </row>
    <row r="33" spans="1:24" ht="23" customHeight="1">
      <c r="A33" s="297"/>
      <c r="B33" s="298"/>
      <c r="C33" s="664"/>
      <c r="D33" s="665"/>
      <c r="E33" s="665"/>
      <c r="F33" s="666"/>
      <c r="G33" s="45"/>
      <c r="H33" s="46"/>
      <c r="I33" s="47" t="s">
        <v>111</v>
      </c>
      <c r="J33" s="664"/>
      <c r="K33" s="665"/>
      <c r="L33" s="665"/>
      <c r="M33" s="665"/>
      <c r="N33" s="665"/>
      <c r="O33" s="666"/>
      <c r="P33" s="48"/>
      <c r="Q33" s="46"/>
      <c r="R33" s="47" t="s">
        <v>111</v>
      </c>
      <c r="X33" s="1" t="s">
        <v>204</v>
      </c>
    </row>
    <row r="34" spans="1:24" ht="23" customHeight="1">
      <c r="A34" s="299"/>
      <c r="B34" s="300"/>
      <c r="C34" s="667"/>
      <c r="D34" s="668"/>
      <c r="E34" s="668"/>
      <c r="F34" s="669"/>
      <c r="G34" s="49"/>
      <c r="H34" s="103"/>
      <c r="I34" s="50" t="s">
        <v>111</v>
      </c>
      <c r="J34" s="664"/>
      <c r="K34" s="665"/>
      <c r="L34" s="665"/>
      <c r="M34" s="665"/>
      <c r="N34" s="665"/>
      <c r="O34" s="666"/>
      <c r="P34" s="51"/>
      <c r="Q34" s="46"/>
      <c r="R34" s="50" t="s">
        <v>111</v>
      </c>
      <c r="X34" s="1" t="s">
        <v>205</v>
      </c>
    </row>
    <row r="35" spans="1:24" ht="23" customHeight="1">
      <c r="A35" s="290" t="s">
        <v>112</v>
      </c>
      <c r="B35" s="291"/>
      <c r="C35" s="52" t="s">
        <v>113</v>
      </c>
      <c r="D35" s="262"/>
      <c r="E35" s="280"/>
      <c r="F35" s="280"/>
      <c r="G35" s="280"/>
      <c r="H35" s="280"/>
      <c r="I35" s="280"/>
      <c r="J35" s="262" t="s">
        <v>22</v>
      </c>
      <c r="K35" s="263"/>
      <c r="L35" s="610"/>
      <c r="M35" s="611"/>
      <c r="N35" s="611"/>
      <c r="O35" s="611"/>
      <c r="P35" s="611"/>
      <c r="Q35" s="611"/>
      <c r="R35" s="612"/>
      <c r="X35" s="1" t="s">
        <v>206</v>
      </c>
    </row>
    <row r="36" spans="1:24" ht="24" customHeight="1">
      <c r="A36" s="53" t="s">
        <v>114</v>
      </c>
      <c r="B36" s="54"/>
      <c r="C36" s="54"/>
      <c r="D36" s="54"/>
      <c r="E36" s="54"/>
      <c r="F36" s="55"/>
      <c r="G36" s="55"/>
      <c r="H36" s="55"/>
      <c r="I36" s="55"/>
      <c r="J36" s="55"/>
      <c r="K36" s="54"/>
      <c r="L36" s="54"/>
      <c r="M36" s="54"/>
      <c r="N36" s="54"/>
      <c r="O36" s="54"/>
      <c r="P36" s="54"/>
      <c r="Q36" s="54"/>
      <c r="R36" s="56"/>
      <c r="X36" s="1" t="s">
        <v>207</v>
      </c>
    </row>
    <row r="37" spans="1:24" ht="24" customHeight="1">
      <c r="A37" s="57"/>
      <c r="B37" s="29"/>
      <c r="C37" s="29"/>
      <c r="D37" s="29"/>
      <c r="E37" s="29"/>
      <c r="F37" s="58"/>
      <c r="G37" s="58"/>
      <c r="H37" s="58"/>
      <c r="I37" s="58"/>
      <c r="J37" s="59" t="s">
        <v>221</v>
      </c>
      <c r="K37" s="60"/>
      <c r="L37" s="60" t="s">
        <v>104</v>
      </c>
      <c r="M37" s="60"/>
      <c r="N37" s="60" t="s">
        <v>115</v>
      </c>
      <c r="O37" s="60"/>
      <c r="P37" s="29" t="s">
        <v>116</v>
      </c>
      <c r="Q37" s="29"/>
      <c r="R37" s="61"/>
      <c r="X37" s="1" t="s">
        <v>208</v>
      </c>
    </row>
    <row r="38" spans="1:24" ht="24" customHeight="1">
      <c r="A38" s="34"/>
      <c r="B38" s="23" t="s">
        <v>117</v>
      </c>
      <c r="C38" s="254"/>
      <c r="D38" s="254"/>
      <c r="E38" s="254"/>
      <c r="F38" s="254"/>
      <c r="G38" s="254"/>
      <c r="H38" s="30" t="s">
        <v>118</v>
      </c>
      <c r="I38" s="58"/>
      <c r="J38" s="58"/>
      <c r="K38" s="58"/>
      <c r="L38" s="58"/>
      <c r="M38" s="58"/>
      <c r="N38" s="58"/>
      <c r="O38" s="58"/>
      <c r="P38" s="58"/>
      <c r="Q38" s="58"/>
      <c r="R38" s="62"/>
      <c r="X38" s="1" t="s">
        <v>209</v>
      </c>
    </row>
    <row r="39" spans="1:24" ht="24" customHeight="1">
      <c r="A39" s="34"/>
      <c r="B39" s="23" t="s">
        <v>119</v>
      </c>
      <c r="D39" s="29"/>
      <c r="E39" s="29"/>
      <c r="F39" s="58"/>
      <c r="G39" s="58"/>
      <c r="H39" s="58"/>
      <c r="I39" s="58"/>
      <c r="J39" s="58"/>
      <c r="K39" s="29"/>
      <c r="L39" s="22"/>
      <c r="M39" s="22"/>
      <c r="N39" s="22"/>
      <c r="O39" s="22"/>
      <c r="P39" s="22"/>
      <c r="Q39" s="22"/>
      <c r="R39" s="62"/>
      <c r="X39" s="1" t="s">
        <v>210</v>
      </c>
    </row>
    <row r="40" spans="1:24" ht="24" customHeight="1">
      <c r="A40" s="63"/>
      <c r="C40" s="29"/>
      <c r="D40" s="29"/>
      <c r="E40" s="64" t="s">
        <v>120</v>
      </c>
      <c r="F40" s="64"/>
      <c r="G40" s="253"/>
      <c r="H40" s="253"/>
      <c r="I40" s="253"/>
      <c r="J40" s="253"/>
      <c r="K40" s="253"/>
      <c r="L40" s="253"/>
      <c r="M40" s="253"/>
      <c r="N40" s="64" t="s">
        <v>121</v>
      </c>
      <c r="O40" s="65"/>
      <c r="P40" s="66"/>
      <c r="Q40" s="66"/>
      <c r="R40" s="67"/>
      <c r="X40" s="1" t="s">
        <v>211</v>
      </c>
    </row>
    <row r="41" spans="1:24" ht="24" customHeight="1">
      <c r="A41" s="69"/>
      <c r="B41" s="70"/>
      <c r="C41" s="71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  <c r="Q41" s="73"/>
      <c r="R41" s="74"/>
      <c r="X41" s="1" t="s">
        <v>212</v>
      </c>
    </row>
    <row r="42" spans="1:24" ht="14" customHeight="1">
      <c r="A42" s="58" t="s">
        <v>122</v>
      </c>
      <c r="B42" s="29"/>
      <c r="C42" s="29"/>
      <c r="D42" s="29"/>
      <c r="E42" s="29"/>
      <c r="F42" s="58"/>
      <c r="G42" s="58"/>
      <c r="H42" s="58"/>
      <c r="I42" s="58"/>
      <c r="J42" s="58"/>
      <c r="K42" s="66"/>
      <c r="L42" s="66"/>
      <c r="M42" s="66"/>
      <c r="N42" s="68"/>
      <c r="O42" s="68"/>
      <c r="P42" s="68"/>
      <c r="Q42" s="68"/>
      <c r="R42" s="68"/>
      <c r="X42" s="1" t="s">
        <v>213</v>
      </c>
    </row>
    <row r="43" spans="1:24" ht="14" customHeight="1">
      <c r="A43" s="75" t="s">
        <v>123</v>
      </c>
      <c r="F43" s="58"/>
      <c r="G43" s="58"/>
      <c r="H43" s="58"/>
      <c r="I43" s="58"/>
      <c r="J43" s="58"/>
      <c r="K43" s="66"/>
      <c r="L43" s="66"/>
      <c r="M43" s="66"/>
      <c r="N43" s="68"/>
      <c r="O43" s="68"/>
      <c r="P43" s="68"/>
      <c r="Q43" s="68"/>
      <c r="R43" s="68"/>
      <c r="X43" s="1" t="s">
        <v>214</v>
      </c>
    </row>
    <row r="44" spans="1:24" ht="14" customHeight="1">
      <c r="A44" s="2" t="s">
        <v>124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94" t="s">
        <v>125</v>
      </c>
      <c r="M44" s="95"/>
      <c r="N44" s="95"/>
      <c r="O44" s="95"/>
      <c r="P44" s="95"/>
      <c r="Q44" s="58"/>
      <c r="R44" s="58"/>
      <c r="X44" s="1" t="s">
        <v>215</v>
      </c>
    </row>
    <row r="45" spans="1:24" ht="14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X45" s="1" t="s">
        <v>216</v>
      </c>
    </row>
    <row r="46" spans="1:24" ht="14" customHeight="1">
      <c r="X46" s="1" t="s">
        <v>217</v>
      </c>
    </row>
    <row r="47" spans="1:24" ht="14" customHeight="1">
      <c r="X47" s="1" t="s">
        <v>218</v>
      </c>
    </row>
    <row r="48" spans="1:24" ht="14" customHeight="1">
      <c r="X48" s="1" t="s">
        <v>219</v>
      </c>
    </row>
    <row r="49" spans="24:24" ht="14" customHeight="1">
      <c r="X49" s="1" t="s">
        <v>220</v>
      </c>
    </row>
  </sheetData>
  <mergeCells count="82">
    <mergeCell ref="A27:B29"/>
    <mergeCell ref="C27:R27"/>
    <mergeCell ref="A30:B34"/>
    <mergeCell ref="C30:F30"/>
    <mergeCell ref="G30:I30"/>
    <mergeCell ref="J30:O30"/>
    <mergeCell ref="P30:R30"/>
    <mergeCell ref="C31:F31"/>
    <mergeCell ref="J31:O31"/>
    <mergeCell ref="C32:F32"/>
    <mergeCell ref="J32:O32"/>
    <mergeCell ref="C33:F33"/>
    <mergeCell ref="J33:O33"/>
    <mergeCell ref="C34:F34"/>
    <mergeCell ref="J34:O34"/>
    <mergeCell ref="C28:D28"/>
    <mergeCell ref="E28:G28"/>
    <mergeCell ref="H28:R28"/>
    <mergeCell ref="C29:D29"/>
    <mergeCell ref="E29:G29"/>
    <mergeCell ref="I29:L29"/>
    <mergeCell ref="N29:R29"/>
    <mergeCell ref="A25:B26"/>
    <mergeCell ref="D25:H25"/>
    <mergeCell ref="L25:M26"/>
    <mergeCell ref="N25:R26"/>
    <mergeCell ref="C26:K26"/>
    <mergeCell ref="A22:B22"/>
    <mergeCell ref="C22:H22"/>
    <mergeCell ref="L22:M22"/>
    <mergeCell ref="N22:R22"/>
    <mergeCell ref="A23:B24"/>
    <mergeCell ref="D23:F23"/>
    <mergeCell ref="C24:R24"/>
    <mergeCell ref="Q21:R21"/>
    <mergeCell ref="A19:B20"/>
    <mergeCell ref="C19:I20"/>
    <mergeCell ref="J19:K20"/>
    <mergeCell ref="L19:L20"/>
    <mergeCell ref="M19:M20"/>
    <mergeCell ref="A21:B21"/>
    <mergeCell ref="D21:G21"/>
    <mergeCell ref="H21:I21"/>
    <mergeCell ref="J21:K21"/>
    <mergeCell ref="L21:P21"/>
    <mergeCell ref="N19:R20"/>
    <mergeCell ref="A16:B16"/>
    <mergeCell ref="C16:I16"/>
    <mergeCell ref="J16:K17"/>
    <mergeCell ref="L16:R18"/>
    <mergeCell ref="A17:B18"/>
    <mergeCell ref="C17:I18"/>
    <mergeCell ref="J18:K18"/>
    <mergeCell ref="M10:N13"/>
    <mergeCell ref="O10:R13"/>
    <mergeCell ref="A12:B13"/>
    <mergeCell ref="C12:F13"/>
    <mergeCell ref="A14:B15"/>
    <mergeCell ref="C14:F15"/>
    <mergeCell ref="G14:I15"/>
    <mergeCell ref="J14:R15"/>
    <mergeCell ref="G40:M40"/>
    <mergeCell ref="A1:J1"/>
    <mergeCell ref="K1:M1"/>
    <mergeCell ref="O1:R1"/>
    <mergeCell ref="A2:J2"/>
    <mergeCell ref="K2:M4"/>
    <mergeCell ref="O2:R4"/>
    <mergeCell ref="A3:J3"/>
    <mergeCell ref="A4:J4"/>
    <mergeCell ref="P5:R5"/>
    <mergeCell ref="A7:B9"/>
    <mergeCell ref="C7:R9"/>
    <mergeCell ref="A10:B11"/>
    <mergeCell ref="C10:F11"/>
    <mergeCell ref="G10:I13"/>
    <mergeCell ref="J10:L13"/>
    <mergeCell ref="A35:B35"/>
    <mergeCell ref="D35:I35"/>
    <mergeCell ref="J35:K35"/>
    <mergeCell ref="L35:R35"/>
    <mergeCell ref="C38:G38"/>
  </mergeCells>
  <phoneticPr fontId="36"/>
  <dataValidations count="6">
    <dataValidation type="list" allowBlank="1" showInputMessage="1" showErrorMessage="1" sqref="J10:L13" xr:uid="{48DEEC20-7F7C-1C44-94F9-4B7F21258657}">
      <formula1>$T$2:$T$4</formula1>
    </dataValidation>
    <dataValidation type="list" allowBlank="1" showInputMessage="1" showErrorMessage="1" sqref="O10:R13" xr:uid="{2EC3D781-C737-F444-85E2-DEB8D604AFDE}">
      <formula1>$V$2:$V$13</formula1>
    </dataValidation>
    <dataValidation type="list" allowBlank="1" showInputMessage="1" showErrorMessage="1" sqref="J14:R15" xr:uid="{9EABE2F3-BCAA-4A4D-A6DD-F2BE47C4A739}">
      <formula1>$X$2:$X$50</formula1>
    </dataValidation>
    <dataValidation type="list" allowBlank="1" showInputMessage="1" showErrorMessage="1" sqref="J22" xr:uid="{5CC79A92-0F69-D74E-860A-991B3B02006D}">
      <formula1>$Y$2:$Y$8</formula1>
    </dataValidation>
    <dataValidation type="list" allowBlank="1" showInputMessage="1" showErrorMessage="1" sqref="N19:R20" xr:uid="{373445B2-1D34-3848-AF78-9DCCAC57E4CD}">
      <formula1>$W$2:$W$4</formula1>
    </dataValidation>
    <dataValidation type="list" allowBlank="1" showInputMessage="1" showErrorMessage="1" sqref="C29:D29 E29:G29" xr:uid="{CE74B5D0-F2EF-0441-8A44-2B400D329131}">
      <formula1>$U$2:$U$3</formula1>
    </dataValidation>
  </dataValidations>
  <printOptions horizontalCentered="1" verticalCentered="1"/>
  <pageMargins left="0.51181102362205" right="0.3" top="0.47244094488188998" bottom="0.23622047244093999" header="0" footer="0"/>
  <pageSetup paperSize="9" scale="84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7E6A53-D50E-A24C-86BD-0E782C9E6743}">
          <x14:formula1>
            <xm:f>大会名リスト!$B$2:$B$16</xm:f>
          </x14:formula1>
          <xm:sqref>C7:R9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D940-CD63-D44D-85AE-F1F5284F7C19}">
  <sheetPr>
    <tabColor theme="3" tint="0.79998168889431442"/>
  </sheetPr>
  <dimension ref="A1:AH93"/>
  <sheetViews>
    <sheetView zoomScaleNormal="100" workbookViewId="0">
      <selection activeCell="A12" sqref="A12:B13"/>
    </sheetView>
  </sheetViews>
  <sheetFormatPr baseColWidth="10" defaultColWidth="10" defaultRowHeight="14"/>
  <cols>
    <col min="1" max="1" width="7.1640625" style="151" customWidth="1"/>
    <col min="2" max="3" width="11.6640625" style="151" customWidth="1"/>
    <col min="4" max="4" width="8.6640625" style="151" customWidth="1"/>
    <col min="5" max="5" width="3.6640625" style="151" customWidth="1"/>
    <col min="6" max="6" width="8.6640625" style="151" customWidth="1"/>
    <col min="7" max="7" width="4.33203125" style="151" customWidth="1"/>
    <col min="8" max="9" width="4.6640625" style="151" customWidth="1"/>
    <col min="10" max="10" width="3.6640625" style="151" customWidth="1"/>
    <col min="11" max="11" width="7.6640625" style="151" customWidth="1"/>
    <col min="12" max="13" width="4.6640625" style="151" customWidth="1"/>
    <col min="14" max="14" width="3.6640625" style="151" customWidth="1"/>
    <col min="15" max="15" width="4.6640625" style="151" customWidth="1"/>
    <col min="16" max="18" width="4.1640625" style="151" customWidth="1"/>
    <col min="19" max="19" width="8.6640625" style="151" customWidth="1"/>
    <col min="20" max="20" width="3" style="151" customWidth="1"/>
    <col min="21" max="24" width="8.6640625" style="151" customWidth="1"/>
    <col min="25" max="26" width="10" style="151"/>
    <col min="27" max="27" width="3.1640625" style="151" hidden="1" customWidth="1"/>
    <col min="28" max="29" width="0" style="151" hidden="1" customWidth="1"/>
    <col min="30" max="31" width="10" style="151"/>
    <col min="32" max="32" width="0" style="151" hidden="1" customWidth="1"/>
    <col min="33" max="16384" width="10" style="151"/>
  </cols>
  <sheetData>
    <row r="1" spans="1:34" ht="24.75" customHeight="1" thickBot="1">
      <c r="A1" s="594" t="s">
        <v>244</v>
      </c>
      <c r="B1" s="594"/>
      <c r="C1" s="594"/>
      <c r="D1" s="594"/>
      <c r="E1" s="594"/>
      <c r="F1" s="594"/>
      <c r="G1" s="594"/>
      <c r="H1" s="594"/>
      <c r="I1" s="594"/>
      <c r="J1" s="594"/>
      <c r="K1" s="595" t="s">
        <v>89</v>
      </c>
      <c r="L1" s="595"/>
      <c r="M1" s="595"/>
      <c r="N1" s="148"/>
      <c r="O1" s="596" t="s">
        <v>90</v>
      </c>
      <c r="P1" s="597"/>
      <c r="Q1" s="597"/>
      <c r="R1" s="598"/>
      <c r="S1" s="149"/>
      <c r="T1" s="149"/>
      <c r="U1" s="150"/>
      <c r="AB1" s="152"/>
    </row>
    <row r="2" spans="1:34" ht="24.75" customHeight="1" thickBot="1">
      <c r="A2" s="599" t="s">
        <v>227</v>
      </c>
      <c r="B2" s="599"/>
      <c r="C2" s="599"/>
      <c r="D2" s="599"/>
      <c r="E2" s="599"/>
      <c r="F2" s="599"/>
      <c r="G2" s="599"/>
      <c r="H2" s="599"/>
      <c r="I2" s="599"/>
      <c r="J2" s="599"/>
      <c r="K2" s="600"/>
      <c r="L2" s="600"/>
      <c r="M2" s="600"/>
      <c r="N2" s="154"/>
      <c r="O2" s="601"/>
      <c r="P2" s="602"/>
      <c r="Q2" s="602"/>
      <c r="R2" s="603"/>
      <c r="S2" s="155"/>
      <c r="T2" s="155"/>
      <c r="U2" s="214"/>
      <c r="V2" s="214"/>
      <c r="W2" s="214"/>
      <c r="X2" s="156"/>
      <c r="Y2" s="156"/>
      <c r="Z2" s="156"/>
      <c r="AA2" s="575">
        <f ca="1">TODAY()</f>
        <v>45625</v>
      </c>
      <c r="AB2" s="576"/>
    </row>
    <row r="3" spans="1:34" ht="24.75" customHeight="1">
      <c r="A3" s="577" t="s">
        <v>92</v>
      </c>
      <c r="B3" s="577"/>
      <c r="C3" s="577"/>
      <c r="D3" s="577"/>
      <c r="E3" s="577"/>
      <c r="F3" s="577"/>
      <c r="G3" s="577"/>
      <c r="H3" s="577"/>
      <c r="I3" s="577"/>
      <c r="J3" s="577"/>
      <c r="K3" s="600"/>
      <c r="L3" s="600"/>
      <c r="M3" s="600"/>
      <c r="N3" s="154"/>
      <c r="O3" s="604"/>
      <c r="P3" s="605"/>
      <c r="Q3" s="605"/>
      <c r="R3" s="606"/>
      <c r="S3" s="149"/>
      <c r="T3" s="149"/>
      <c r="U3" s="214"/>
      <c r="V3" s="214"/>
      <c r="W3" s="214"/>
      <c r="X3" s="149"/>
      <c r="AA3" s="159" t="s">
        <v>93</v>
      </c>
    </row>
    <row r="4" spans="1:34" ht="24.75" customHeight="1">
      <c r="A4" s="577" t="s">
        <v>245</v>
      </c>
      <c r="B4" s="577"/>
      <c r="C4" s="577"/>
      <c r="D4" s="577"/>
      <c r="E4" s="577"/>
      <c r="F4" s="577"/>
      <c r="G4" s="577"/>
      <c r="H4" s="577"/>
      <c r="I4" s="577"/>
      <c r="J4" s="577"/>
      <c r="K4" s="600"/>
      <c r="L4" s="600"/>
      <c r="M4" s="600"/>
      <c r="N4" s="154"/>
      <c r="O4" s="607"/>
      <c r="P4" s="608"/>
      <c r="Q4" s="608"/>
      <c r="R4" s="609"/>
      <c r="S4" s="1"/>
      <c r="T4" s="1"/>
      <c r="U4" s="160"/>
      <c r="W4" s="155"/>
      <c r="X4" s="155"/>
    </row>
    <row r="5" spans="1:34" ht="24.75" customHeight="1">
      <c r="K5" s="153"/>
      <c r="L5" s="153"/>
      <c r="M5" s="153"/>
      <c r="N5" s="158"/>
      <c r="O5" s="158"/>
      <c r="P5" s="578"/>
      <c r="Q5" s="578"/>
      <c r="R5" s="578"/>
      <c r="S5" s="1"/>
      <c r="T5" s="1"/>
      <c r="U5" s="213"/>
      <c r="V5" s="149"/>
      <c r="W5" s="149"/>
      <c r="X5" s="149"/>
    </row>
    <row r="6" spans="1:34" ht="1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8"/>
      <c r="O6" s="158"/>
      <c r="P6" s="158"/>
      <c r="Q6" s="158"/>
      <c r="R6" s="158"/>
      <c r="S6" s="1"/>
      <c r="T6" s="1"/>
      <c r="U6" s="162"/>
      <c r="V6" s="162"/>
      <c r="W6" s="162"/>
      <c r="X6" s="162"/>
      <c r="Y6" s="162"/>
      <c r="Z6" s="162"/>
      <c r="AA6" s="162"/>
      <c r="AB6" s="162"/>
      <c r="AF6" s="147" t="s">
        <v>224</v>
      </c>
    </row>
    <row r="7" spans="1:34" ht="14" customHeight="1">
      <c r="A7" s="579" t="s">
        <v>95</v>
      </c>
      <c r="B7" s="580"/>
      <c r="C7" s="585" t="s">
        <v>224</v>
      </c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7"/>
      <c r="S7" s="1"/>
      <c r="T7" s="1"/>
      <c r="U7" s="163"/>
      <c r="V7" s="162"/>
      <c r="W7" s="162"/>
      <c r="X7" s="162"/>
      <c r="Y7" s="162"/>
      <c r="Z7" s="162"/>
      <c r="AA7" s="162"/>
      <c r="AB7" s="162"/>
      <c r="AC7" s="164"/>
      <c r="AF7" s="147" t="s">
        <v>225</v>
      </c>
    </row>
    <row r="8" spans="1:34" ht="14" customHeight="1">
      <c r="A8" s="581"/>
      <c r="B8" s="582"/>
      <c r="C8" s="588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1"/>
      <c r="T8" s="1"/>
      <c r="U8" s="162"/>
      <c r="V8" s="162"/>
      <c r="W8" s="162"/>
      <c r="X8" s="162"/>
      <c r="Y8" s="162"/>
      <c r="Z8" s="162"/>
      <c r="AA8" s="162"/>
      <c r="AB8" s="162"/>
      <c r="AF8" s="147" t="s">
        <v>226</v>
      </c>
    </row>
    <row r="9" spans="1:34" ht="14" customHeight="1">
      <c r="A9" s="583"/>
      <c r="B9" s="584"/>
      <c r="C9" s="591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3"/>
      <c r="S9" s="1"/>
      <c r="T9" s="1"/>
      <c r="W9" s="164"/>
      <c r="X9" s="164"/>
      <c r="Y9" s="164"/>
      <c r="Z9" s="164"/>
      <c r="AA9" s="164"/>
      <c r="AB9" s="164"/>
      <c r="AG9" s="1"/>
    </row>
    <row r="10" spans="1:34" ht="15" customHeight="1">
      <c r="A10" s="223" t="s">
        <v>257</v>
      </c>
      <c r="B10" s="223"/>
      <c r="C10" s="556"/>
      <c r="D10" s="557"/>
      <c r="E10" s="557"/>
      <c r="F10" s="558"/>
      <c r="G10" s="566" t="s">
        <v>233</v>
      </c>
      <c r="H10" s="495" t="s">
        <v>228</v>
      </c>
      <c r="I10" s="496"/>
      <c r="J10" s="496"/>
      <c r="K10" s="496"/>
      <c r="L10" s="497"/>
      <c r="M10" s="498" t="s">
        <v>234</v>
      </c>
      <c r="N10" s="495" t="s">
        <v>228</v>
      </c>
      <c r="O10" s="496"/>
      <c r="P10" s="496"/>
      <c r="Q10" s="496"/>
      <c r="R10" s="501"/>
      <c r="S10" s="1"/>
      <c r="T10" s="1"/>
      <c r="U10" s="165"/>
      <c r="W10" s="1"/>
      <c r="X10" s="1"/>
    </row>
    <row r="11" spans="1:34" ht="15" customHeight="1">
      <c r="A11" s="223"/>
      <c r="B11" s="223"/>
      <c r="C11" s="559"/>
      <c r="D11" s="560"/>
      <c r="E11" s="560"/>
      <c r="F11" s="561"/>
      <c r="G11" s="567"/>
      <c r="H11" s="441" t="s">
        <v>229</v>
      </c>
      <c r="I11" s="442"/>
      <c r="J11" s="442"/>
      <c r="K11" s="442" t="s">
        <v>249</v>
      </c>
      <c r="L11" s="689"/>
      <c r="M11" s="499"/>
      <c r="N11" s="453" t="s">
        <v>235</v>
      </c>
      <c r="O11" s="453"/>
      <c r="P11" s="453"/>
      <c r="Q11" s="453"/>
      <c r="R11" s="502"/>
      <c r="S11" s="1"/>
      <c r="T11" s="1"/>
      <c r="W11" s="1"/>
      <c r="X11" s="1"/>
      <c r="AG11" s="167"/>
      <c r="AH11" s="167"/>
    </row>
    <row r="12" spans="1:34" ht="15" customHeight="1">
      <c r="A12" s="437" t="s">
        <v>7</v>
      </c>
      <c r="B12" s="438"/>
      <c r="C12" s="562"/>
      <c r="D12" s="552"/>
      <c r="E12" s="552"/>
      <c r="F12" s="563"/>
      <c r="G12" s="567"/>
      <c r="H12" s="455" t="s">
        <v>231</v>
      </c>
      <c r="I12" s="453"/>
      <c r="J12" s="453"/>
      <c r="K12" s="453"/>
      <c r="L12" s="454"/>
      <c r="M12" s="499"/>
      <c r="N12" s="453" t="s">
        <v>236</v>
      </c>
      <c r="O12" s="453"/>
      <c r="P12" s="453"/>
      <c r="Q12" s="453"/>
      <c r="R12" s="502"/>
      <c r="S12" s="1"/>
      <c r="T12" s="1"/>
      <c r="W12" s="1"/>
      <c r="X12" s="1"/>
    </row>
    <row r="13" spans="1:34" ht="15" customHeight="1">
      <c r="A13" s="439"/>
      <c r="B13" s="440"/>
      <c r="C13" s="564"/>
      <c r="D13" s="553"/>
      <c r="E13" s="553"/>
      <c r="F13" s="565"/>
      <c r="G13" s="568"/>
      <c r="H13" s="456" t="s">
        <v>232</v>
      </c>
      <c r="I13" s="446"/>
      <c r="J13" s="446"/>
      <c r="K13" s="446"/>
      <c r="L13" s="457"/>
      <c r="M13" s="500"/>
      <c r="N13" s="446" t="s">
        <v>237</v>
      </c>
      <c r="O13" s="446"/>
      <c r="P13" s="446"/>
      <c r="Q13" s="446"/>
      <c r="R13" s="503"/>
      <c r="S13" s="1"/>
      <c r="T13" s="1"/>
      <c r="W13" s="1"/>
      <c r="X13" s="1"/>
    </row>
    <row r="14" spans="1:34" ht="15" customHeight="1">
      <c r="A14" s="437" t="s">
        <v>239</v>
      </c>
      <c r="B14" s="438"/>
      <c r="C14" s="489"/>
      <c r="D14" s="490"/>
      <c r="E14" s="490"/>
      <c r="F14" s="490"/>
      <c r="G14" s="490"/>
      <c r="H14" s="490"/>
      <c r="I14" s="491"/>
      <c r="J14" s="485" t="s">
        <v>238</v>
      </c>
      <c r="K14" s="486"/>
      <c r="L14" s="483"/>
      <c r="M14" s="475"/>
      <c r="N14" s="475"/>
      <c r="O14" s="475"/>
      <c r="P14" s="475"/>
      <c r="Q14" s="475"/>
      <c r="R14" s="476"/>
      <c r="S14" s="1"/>
      <c r="T14" s="1"/>
      <c r="W14" s="1"/>
      <c r="X14" s="1"/>
    </row>
    <row r="15" spans="1:34" ht="15" customHeight="1">
      <c r="A15" s="439"/>
      <c r="B15" s="440"/>
      <c r="C15" s="492"/>
      <c r="D15" s="493"/>
      <c r="E15" s="493"/>
      <c r="F15" s="493"/>
      <c r="G15" s="493"/>
      <c r="H15" s="493"/>
      <c r="I15" s="494"/>
      <c r="J15" s="487"/>
      <c r="K15" s="488"/>
      <c r="L15" s="484"/>
      <c r="M15" s="481"/>
      <c r="N15" s="481"/>
      <c r="O15" s="481"/>
      <c r="P15" s="481"/>
      <c r="Q15" s="481"/>
      <c r="R15" s="482"/>
      <c r="S15" s="1"/>
      <c r="T15" s="1"/>
      <c r="W15" s="1"/>
      <c r="X15" s="1"/>
    </row>
    <row r="16" spans="1:34" ht="20" customHeight="1">
      <c r="A16" s="420" t="s">
        <v>5</v>
      </c>
      <c r="B16" s="421"/>
      <c r="C16" s="426"/>
      <c r="D16" s="427"/>
      <c r="E16" s="427"/>
      <c r="F16" s="427"/>
      <c r="G16" s="427"/>
      <c r="H16" s="427"/>
      <c r="I16" s="428"/>
      <c r="J16" s="470" t="s">
        <v>97</v>
      </c>
      <c r="K16" s="471"/>
      <c r="L16" s="474"/>
      <c r="M16" s="475"/>
      <c r="N16" s="475"/>
      <c r="O16" s="475"/>
      <c r="P16" s="475"/>
      <c r="Q16" s="475"/>
      <c r="R16" s="476"/>
      <c r="S16" s="1"/>
      <c r="T16" s="1"/>
      <c r="W16" s="1"/>
      <c r="X16" s="1"/>
    </row>
    <row r="17" spans="1:32" ht="20" customHeight="1">
      <c r="A17" s="422"/>
      <c r="B17" s="423"/>
      <c r="C17" s="429"/>
      <c r="D17" s="430"/>
      <c r="E17" s="430"/>
      <c r="F17" s="430"/>
      <c r="G17" s="430"/>
      <c r="H17" s="430"/>
      <c r="I17" s="431"/>
      <c r="J17" s="472"/>
      <c r="K17" s="473"/>
      <c r="L17" s="477"/>
      <c r="M17" s="478"/>
      <c r="N17" s="478"/>
      <c r="O17" s="478"/>
      <c r="P17" s="478"/>
      <c r="Q17" s="478"/>
      <c r="R17" s="479"/>
      <c r="S17" s="1"/>
      <c r="T17" s="1"/>
      <c r="W17" s="1"/>
      <c r="X17" s="1"/>
    </row>
    <row r="18" spans="1:32" ht="24" customHeight="1">
      <c r="A18" s="424"/>
      <c r="B18" s="425"/>
      <c r="C18" s="432"/>
      <c r="D18" s="433"/>
      <c r="E18" s="433"/>
      <c r="F18" s="433"/>
      <c r="G18" s="433"/>
      <c r="H18" s="433"/>
      <c r="I18" s="434"/>
      <c r="J18" s="468" t="s">
        <v>158</v>
      </c>
      <c r="K18" s="469"/>
      <c r="L18" s="480"/>
      <c r="M18" s="481"/>
      <c r="N18" s="481"/>
      <c r="O18" s="481"/>
      <c r="P18" s="481"/>
      <c r="Q18" s="481"/>
      <c r="R18" s="482"/>
      <c r="S18" s="1"/>
      <c r="T18" s="1"/>
      <c r="W18" s="1"/>
      <c r="X18" s="1"/>
    </row>
    <row r="19" spans="1:32" ht="15" customHeight="1">
      <c r="A19" s="437" t="s">
        <v>247</v>
      </c>
      <c r="B19" s="438"/>
      <c r="C19" s="548"/>
      <c r="D19" s="549"/>
      <c r="E19" s="549"/>
      <c r="F19" s="549"/>
      <c r="G19" s="549"/>
      <c r="H19" s="549"/>
      <c r="I19" s="549"/>
      <c r="J19" s="552"/>
      <c r="K19" s="552"/>
      <c r="L19" s="531" t="s">
        <v>99</v>
      </c>
      <c r="M19" s="443" t="s">
        <v>13</v>
      </c>
      <c r="N19" s="426" t="s">
        <v>148</v>
      </c>
      <c r="O19" s="427"/>
      <c r="P19" s="444" t="s">
        <v>100</v>
      </c>
      <c r="Q19" s="427" t="s">
        <v>166</v>
      </c>
      <c r="R19" s="428"/>
      <c r="S19" s="1"/>
      <c r="T19" s="1"/>
      <c r="W19" s="1"/>
      <c r="X19" s="1"/>
    </row>
    <row r="20" spans="1:32" ht="15" customHeight="1">
      <c r="A20" s="439"/>
      <c r="B20" s="440"/>
      <c r="C20" s="550"/>
      <c r="D20" s="551"/>
      <c r="E20" s="551"/>
      <c r="F20" s="551"/>
      <c r="G20" s="551"/>
      <c r="H20" s="551"/>
      <c r="I20" s="551"/>
      <c r="J20" s="553"/>
      <c r="K20" s="553"/>
      <c r="L20" s="503"/>
      <c r="M20" s="445"/>
      <c r="N20" s="432"/>
      <c r="O20" s="433"/>
      <c r="P20" s="446"/>
      <c r="Q20" s="433"/>
      <c r="R20" s="434"/>
      <c r="S20" s="1"/>
      <c r="T20" s="1"/>
      <c r="W20" s="1"/>
      <c r="X20" s="1"/>
    </row>
    <row r="21" spans="1:32" ht="20" customHeight="1">
      <c r="A21" s="546" t="s">
        <v>101</v>
      </c>
      <c r="B21" s="547"/>
      <c r="C21" s="170" t="s">
        <v>14</v>
      </c>
      <c r="D21" s="466"/>
      <c r="E21" s="466"/>
      <c r="F21" s="466"/>
      <c r="G21" s="466"/>
      <c r="H21" s="466" t="s">
        <v>102</v>
      </c>
      <c r="I21" s="467"/>
      <c r="J21" s="466" t="s">
        <v>15</v>
      </c>
      <c r="K21" s="466"/>
      <c r="L21" s="466"/>
      <c r="M21" s="466"/>
      <c r="N21" s="466"/>
      <c r="O21" s="466"/>
      <c r="P21" s="466"/>
      <c r="Q21" s="466" t="s">
        <v>103</v>
      </c>
      <c r="R21" s="467"/>
      <c r="S21" s="1"/>
      <c r="T21" s="1"/>
      <c r="W21" s="1"/>
      <c r="X21" s="1"/>
      <c r="AE21" s="171"/>
      <c r="AF21" s="172"/>
    </row>
    <row r="22" spans="1:32" ht="30" customHeight="1">
      <c r="A22" s="435" t="s">
        <v>240</v>
      </c>
      <c r="B22" s="436"/>
      <c r="C22" s="458"/>
      <c r="D22" s="459"/>
      <c r="E22" s="459"/>
      <c r="F22" s="459"/>
      <c r="G22" s="459"/>
      <c r="H22" s="459"/>
      <c r="I22" s="459"/>
      <c r="J22" s="541" t="s">
        <v>242</v>
      </c>
      <c r="K22" s="467"/>
      <c r="L22" s="458"/>
      <c r="M22" s="459"/>
      <c r="N22" s="460" t="s">
        <v>256</v>
      </c>
      <c r="O22" s="460"/>
      <c r="P22" s="460"/>
      <c r="Q22" s="460"/>
      <c r="R22" s="461"/>
      <c r="S22" s="1"/>
      <c r="T22" s="1"/>
      <c r="W22" s="1"/>
      <c r="X22" s="1"/>
    </row>
    <row r="23" spans="1:32" ht="16" customHeight="1">
      <c r="A23" s="536" t="s">
        <v>241</v>
      </c>
      <c r="B23" s="537"/>
      <c r="C23" s="173" t="s">
        <v>105</v>
      </c>
      <c r="D23" s="540"/>
      <c r="E23" s="540"/>
      <c r="F23" s="540"/>
      <c r="G23" s="174"/>
      <c r="H23" s="174"/>
      <c r="I23" s="166"/>
      <c r="J23" s="166"/>
      <c r="K23" s="166"/>
      <c r="L23" s="443" t="s">
        <v>22</v>
      </c>
      <c r="M23" s="444"/>
      <c r="N23" s="443"/>
      <c r="O23" s="444"/>
      <c r="P23" s="444"/>
      <c r="Q23" s="444"/>
      <c r="R23" s="531"/>
      <c r="S23" s="1"/>
      <c r="T23" s="1"/>
      <c r="W23" s="1"/>
      <c r="X23" s="1"/>
    </row>
    <row r="24" spans="1:32" ht="20" customHeight="1">
      <c r="A24" s="538"/>
      <c r="B24" s="539"/>
      <c r="C24" s="554"/>
      <c r="D24" s="555"/>
      <c r="E24" s="555"/>
      <c r="F24" s="555"/>
      <c r="G24" s="555"/>
      <c r="H24" s="555"/>
      <c r="I24" s="555"/>
      <c r="J24" s="555"/>
      <c r="K24" s="555"/>
      <c r="L24" s="445"/>
      <c r="M24" s="446"/>
      <c r="N24" s="445"/>
      <c r="O24" s="446"/>
      <c r="P24" s="446"/>
      <c r="Q24" s="446"/>
      <c r="R24" s="503"/>
      <c r="S24" s="1"/>
      <c r="T24" s="1"/>
      <c r="W24" s="1"/>
      <c r="X24" s="1"/>
    </row>
    <row r="25" spans="1:32" ht="12" customHeight="1">
      <c r="A25" s="420" t="s">
        <v>17</v>
      </c>
      <c r="B25" s="421"/>
      <c r="C25" s="173" t="s">
        <v>105</v>
      </c>
      <c r="D25" s="532"/>
      <c r="E25" s="532"/>
      <c r="F25" s="532"/>
      <c r="G25" s="532"/>
      <c r="H25" s="532"/>
      <c r="I25" s="175"/>
      <c r="J25" s="175"/>
      <c r="K25" s="176"/>
      <c r="L25" s="443" t="s">
        <v>22</v>
      </c>
      <c r="M25" s="531"/>
      <c r="N25" s="444"/>
      <c r="O25" s="444"/>
      <c r="P25" s="444"/>
      <c r="Q25" s="444"/>
      <c r="R25" s="531"/>
      <c r="S25" s="1"/>
      <c r="T25" s="1"/>
      <c r="W25" s="1"/>
      <c r="X25" s="1"/>
    </row>
    <row r="26" spans="1:32" ht="20" customHeight="1">
      <c r="A26" s="424"/>
      <c r="B26" s="425"/>
      <c r="C26" s="533"/>
      <c r="D26" s="534"/>
      <c r="E26" s="534"/>
      <c r="F26" s="534"/>
      <c r="G26" s="534"/>
      <c r="H26" s="534"/>
      <c r="I26" s="534"/>
      <c r="J26" s="534"/>
      <c r="K26" s="535"/>
      <c r="L26" s="445"/>
      <c r="M26" s="503"/>
      <c r="N26" s="446"/>
      <c r="O26" s="446"/>
      <c r="P26" s="446"/>
      <c r="Q26" s="446"/>
      <c r="R26" s="503"/>
      <c r="S26" s="1"/>
      <c r="T26" s="1"/>
      <c r="W26" s="1"/>
      <c r="X26" s="1"/>
    </row>
    <row r="27" spans="1:32" ht="15" customHeight="1">
      <c r="A27" s="420" t="s">
        <v>18</v>
      </c>
      <c r="B27" s="421"/>
      <c r="C27" s="528" t="s">
        <v>253</v>
      </c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30"/>
      <c r="S27" s="1"/>
      <c r="T27" s="1"/>
      <c r="W27" s="1"/>
      <c r="X27" s="1"/>
      <c r="AF27" s="172"/>
    </row>
    <row r="28" spans="1:32" ht="15" customHeight="1">
      <c r="A28" s="422"/>
      <c r="B28" s="423"/>
      <c r="C28" s="443" t="s">
        <v>243</v>
      </c>
      <c r="D28" s="531"/>
      <c r="E28" s="413" t="s">
        <v>106</v>
      </c>
      <c r="F28" s="414"/>
      <c r="G28" s="414"/>
      <c r="H28" s="443" t="s">
        <v>107</v>
      </c>
      <c r="I28" s="444"/>
      <c r="J28" s="444"/>
      <c r="K28" s="444"/>
      <c r="L28" s="444"/>
      <c r="M28" s="444"/>
      <c r="N28" s="444"/>
      <c r="O28" s="444"/>
      <c r="P28" s="444"/>
      <c r="Q28" s="444"/>
      <c r="R28" s="531"/>
      <c r="S28" s="1"/>
      <c r="T28" s="1"/>
      <c r="W28" s="1"/>
      <c r="X28" s="1"/>
      <c r="AF28" s="172"/>
    </row>
    <row r="29" spans="1:32" ht="50" customHeight="1">
      <c r="A29" s="424"/>
      <c r="B29" s="425"/>
      <c r="C29" s="681"/>
      <c r="D29" s="682"/>
      <c r="E29" s="681"/>
      <c r="F29" s="683"/>
      <c r="G29" s="682"/>
      <c r="H29" s="177" t="s">
        <v>26</v>
      </c>
      <c r="I29" s="684"/>
      <c r="J29" s="685"/>
      <c r="K29" s="685"/>
      <c r="L29" s="686"/>
      <c r="M29" s="178" t="s">
        <v>27</v>
      </c>
      <c r="N29" s="520"/>
      <c r="O29" s="521"/>
      <c r="P29" s="521"/>
      <c r="Q29" s="521"/>
      <c r="R29" s="522"/>
      <c r="S29" s="1"/>
      <c r="T29" s="1"/>
      <c r="W29" s="1"/>
      <c r="X29" s="1"/>
    </row>
    <row r="30" spans="1:32" ht="23" customHeight="1">
      <c r="A30" s="523" t="s">
        <v>246</v>
      </c>
      <c r="B30" s="524"/>
      <c r="C30" s="413" t="s">
        <v>109</v>
      </c>
      <c r="D30" s="414"/>
      <c r="E30" s="414"/>
      <c r="F30" s="414"/>
      <c r="G30" s="687" t="s">
        <v>110</v>
      </c>
      <c r="H30" s="414"/>
      <c r="I30" s="416"/>
      <c r="J30" s="413" t="s">
        <v>109</v>
      </c>
      <c r="K30" s="414"/>
      <c r="L30" s="414"/>
      <c r="M30" s="414"/>
      <c r="N30" s="414"/>
      <c r="O30" s="688"/>
      <c r="P30" s="414" t="s">
        <v>110</v>
      </c>
      <c r="Q30" s="414"/>
      <c r="R30" s="416"/>
      <c r="W30" s="1"/>
      <c r="X30" s="1"/>
    </row>
    <row r="31" spans="1:32" ht="23" customHeight="1">
      <c r="A31" s="525"/>
      <c r="B31" s="526"/>
      <c r="C31" s="675"/>
      <c r="D31" s="676"/>
      <c r="E31" s="676"/>
      <c r="F31" s="677"/>
      <c r="G31" s="179"/>
      <c r="H31" s="180"/>
      <c r="I31" s="181" t="s">
        <v>111</v>
      </c>
      <c r="J31" s="675"/>
      <c r="K31" s="676"/>
      <c r="L31" s="676"/>
      <c r="M31" s="676"/>
      <c r="N31" s="676"/>
      <c r="O31" s="677"/>
      <c r="P31" s="182"/>
      <c r="Q31" s="180"/>
      <c r="R31" s="181" t="s">
        <v>111</v>
      </c>
    </row>
    <row r="32" spans="1:32" ht="23" customHeight="1">
      <c r="A32" s="525"/>
      <c r="B32" s="526"/>
      <c r="C32" s="675"/>
      <c r="D32" s="676"/>
      <c r="E32" s="676"/>
      <c r="F32" s="677"/>
      <c r="G32" s="179"/>
      <c r="H32" s="180"/>
      <c r="I32" s="181" t="s">
        <v>111</v>
      </c>
      <c r="J32" s="675"/>
      <c r="K32" s="676"/>
      <c r="L32" s="676"/>
      <c r="M32" s="676"/>
      <c r="N32" s="676"/>
      <c r="O32" s="677"/>
      <c r="P32" s="182"/>
      <c r="Q32" s="180"/>
      <c r="R32" s="181" t="s">
        <v>111</v>
      </c>
    </row>
    <row r="33" spans="1:26" ht="23" customHeight="1">
      <c r="A33" s="525"/>
      <c r="B33" s="526"/>
      <c r="C33" s="675"/>
      <c r="D33" s="676"/>
      <c r="E33" s="676"/>
      <c r="F33" s="677"/>
      <c r="G33" s="179"/>
      <c r="H33" s="180"/>
      <c r="I33" s="181" t="s">
        <v>111</v>
      </c>
      <c r="J33" s="675"/>
      <c r="K33" s="676"/>
      <c r="L33" s="676"/>
      <c r="M33" s="676"/>
      <c r="N33" s="676"/>
      <c r="O33" s="677"/>
      <c r="P33" s="182"/>
      <c r="Q33" s="180"/>
      <c r="R33" s="181" t="s">
        <v>111</v>
      </c>
    </row>
    <row r="34" spans="1:26" ht="23" customHeight="1">
      <c r="A34" s="439"/>
      <c r="B34" s="527"/>
      <c r="C34" s="678"/>
      <c r="D34" s="679"/>
      <c r="E34" s="679"/>
      <c r="F34" s="680"/>
      <c r="G34" s="183"/>
      <c r="H34" s="168"/>
      <c r="I34" s="184" t="s">
        <v>111</v>
      </c>
      <c r="J34" s="675"/>
      <c r="K34" s="676"/>
      <c r="L34" s="676"/>
      <c r="M34" s="676"/>
      <c r="N34" s="676"/>
      <c r="O34" s="677"/>
      <c r="P34" s="185"/>
      <c r="Q34" s="180"/>
      <c r="R34" s="184" t="s">
        <v>111</v>
      </c>
    </row>
    <row r="35" spans="1:26" ht="27.75" customHeight="1">
      <c r="A35" s="504" t="s">
        <v>112</v>
      </c>
      <c r="B35" s="505"/>
      <c r="C35" s="186" t="s">
        <v>113</v>
      </c>
      <c r="D35" s="506"/>
      <c r="E35" s="670"/>
      <c r="F35" s="670"/>
      <c r="G35" s="670"/>
      <c r="H35" s="670"/>
      <c r="I35" s="670"/>
      <c r="J35" s="506" t="s">
        <v>22</v>
      </c>
      <c r="K35" s="507"/>
      <c r="L35" s="671"/>
      <c r="M35" s="672"/>
      <c r="N35" s="672"/>
      <c r="O35" s="672"/>
      <c r="P35" s="672"/>
      <c r="Q35" s="672"/>
      <c r="R35" s="673"/>
    </row>
    <row r="36" spans="1:26" ht="24.75" customHeight="1">
      <c r="A36" s="187" t="s">
        <v>114</v>
      </c>
      <c r="B36" s="188"/>
      <c r="C36" s="188"/>
      <c r="D36" s="188"/>
      <c r="E36" s="188"/>
      <c r="F36" s="189"/>
      <c r="G36" s="189"/>
      <c r="H36" s="189"/>
      <c r="I36" s="189"/>
      <c r="J36" s="189"/>
      <c r="K36" s="188"/>
      <c r="L36" s="188"/>
      <c r="M36" s="188"/>
      <c r="N36" s="188"/>
      <c r="O36" s="188"/>
      <c r="P36" s="188"/>
      <c r="Q36" s="188"/>
      <c r="R36" s="190"/>
      <c r="S36" s="1"/>
      <c r="T36" s="1"/>
      <c r="V36" s="172"/>
    </row>
    <row r="37" spans="1:26" ht="20" customHeight="1">
      <c r="A37" s="191"/>
      <c r="B37" s="156"/>
      <c r="C37" s="156"/>
      <c r="D37" s="156"/>
      <c r="E37" s="156"/>
      <c r="F37" s="2"/>
      <c r="G37" s="2"/>
      <c r="H37" s="2"/>
      <c r="I37" s="2"/>
      <c r="J37" s="192" t="s">
        <v>221</v>
      </c>
      <c r="K37" s="193"/>
      <c r="L37" s="193" t="s">
        <v>104</v>
      </c>
      <c r="M37" s="193"/>
      <c r="N37" s="193" t="s">
        <v>115</v>
      </c>
      <c r="O37" s="193"/>
      <c r="P37" s="156" t="s">
        <v>116</v>
      </c>
      <c r="Q37" s="156"/>
      <c r="R37" s="194"/>
      <c r="S37" s="1"/>
      <c r="T37" s="1"/>
    </row>
    <row r="38" spans="1:26" ht="24.75" customHeight="1">
      <c r="A38" s="195"/>
      <c r="B38" s="151" t="s">
        <v>117</v>
      </c>
      <c r="C38" s="509"/>
      <c r="D38" s="509"/>
      <c r="E38" s="509"/>
      <c r="F38" s="509"/>
      <c r="G38" s="509"/>
      <c r="H38" s="1" t="s">
        <v>118</v>
      </c>
      <c r="I38" s="2"/>
      <c r="J38" s="2"/>
      <c r="K38" s="2"/>
      <c r="L38" s="2"/>
      <c r="M38" s="2"/>
      <c r="N38" s="2"/>
      <c r="O38" s="2"/>
      <c r="P38" s="2"/>
      <c r="Q38" s="2"/>
      <c r="R38" s="169"/>
      <c r="S38" s="1"/>
      <c r="T38" s="1"/>
      <c r="W38" s="1"/>
      <c r="X38" s="1"/>
    </row>
    <row r="39" spans="1:26" ht="20" customHeight="1">
      <c r="A39" s="195"/>
      <c r="B39" s="151" t="s">
        <v>119</v>
      </c>
      <c r="D39" s="156"/>
      <c r="E39" s="156"/>
      <c r="F39" s="2"/>
      <c r="G39" s="2"/>
      <c r="H39" s="2"/>
      <c r="I39" s="2"/>
      <c r="J39" s="2"/>
      <c r="K39" s="156"/>
      <c r="L39" s="149"/>
      <c r="M39" s="149"/>
      <c r="N39" s="149"/>
      <c r="O39" s="149"/>
      <c r="P39" s="149"/>
      <c r="Q39" s="149"/>
      <c r="R39" s="169"/>
      <c r="S39" s="1"/>
      <c r="T39" s="1"/>
      <c r="W39" s="1"/>
      <c r="X39" s="1"/>
    </row>
    <row r="40" spans="1:26" ht="24.75" customHeight="1">
      <c r="A40" s="196"/>
      <c r="C40" s="156"/>
      <c r="D40" s="156"/>
      <c r="E40" s="197" t="s">
        <v>120</v>
      </c>
      <c r="F40" s="197"/>
      <c r="G40" s="674"/>
      <c r="H40" s="674"/>
      <c r="I40" s="674"/>
      <c r="J40" s="674"/>
      <c r="K40" s="674"/>
      <c r="L40" s="674"/>
      <c r="M40" s="674"/>
      <c r="N40" s="197" t="s">
        <v>121</v>
      </c>
      <c r="O40" s="198"/>
      <c r="P40" s="199"/>
      <c r="Q40" s="199"/>
      <c r="R40" s="200"/>
      <c r="S40" s="201"/>
      <c r="T40" s="201"/>
      <c r="W40" s="1"/>
      <c r="X40" s="1"/>
    </row>
    <row r="41" spans="1:26" ht="9.75" customHeight="1">
      <c r="A41" s="202"/>
      <c r="B41" s="203"/>
      <c r="C41" s="204"/>
      <c r="D41" s="204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6"/>
      <c r="Q41" s="206"/>
      <c r="R41" s="207"/>
      <c r="S41" s="201"/>
      <c r="T41" s="201"/>
      <c r="W41" s="1"/>
      <c r="X41" s="1"/>
    </row>
    <row r="42" spans="1:26" ht="15" customHeight="1">
      <c r="A42" s="2" t="s">
        <v>122</v>
      </c>
      <c r="B42" s="156"/>
      <c r="C42" s="156"/>
      <c r="D42" s="156"/>
      <c r="E42" s="156"/>
      <c r="F42" s="2"/>
      <c r="G42" s="2"/>
      <c r="H42" s="2"/>
      <c r="I42" s="2"/>
      <c r="J42" s="2"/>
      <c r="K42" s="199"/>
      <c r="L42" s="199"/>
      <c r="M42" s="199"/>
      <c r="N42" s="201"/>
      <c r="O42" s="201"/>
      <c r="P42" s="201"/>
      <c r="Q42" s="201"/>
      <c r="R42" s="201"/>
      <c r="S42" s="1"/>
      <c r="T42" s="1"/>
      <c r="U42" s="201"/>
      <c r="V42" s="1"/>
      <c r="Y42" s="1"/>
      <c r="Z42" s="1"/>
    </row>
    <row r="43" spans="1:26" ht="15" customHeight="1">
      <c r="A43" s="157" t="s">
        <v>123</v>
      </c>
      <c r="F43" s="2"/>
      <c r="G43" s="2"/>
      <c r="H43" s="2"/>
      <c r="I43" s="2"/>
      <c r="J43" s="2"/>
      <c r="K43" s="199"/>
      <c r="L43" s="199"/>
      <c r="M43" s="199"/>
      <c r="N43" s="201"/>
      <c r="O43" s="201"/>
      <c r="P43" s="201"/>
      <c r="Q43" s="201"/>
      <c r="R43" s="201"/>
      <c r="S43" s="1"/>
      <c r="T43" s="1"/>
      <c r="U43" s="201"/>
      <c r="V43" s="1"/>
      <c r="Y43" s="1"/>
      <c r="Z43" s="1"/>
    </row>
    <row r="44" spans="1:26" ht="15" customHeight="1">
      <c r="A44" s="2" t="s">
        <v>124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08" t="s">
        <v>125</v>
      </c>
      <c r="M44" s="209"/>
      <c r="N44" s="209"/>
      <c r="O44" s="209"/>
      <c r="P44" s="209"/>
      <c r="Q44" s="2"/>
      <c r="R44" s="2"/>
      <c r="S44" s="1"/>
      <c r="T44" s="1"/>
      <c r="W44" s="1"/>
      <c r="X44" s="1"/>
    </row>
    <row r="45" spans="1:26" ht="24.75" customHeight="1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1"/>
      <c r="T45" s="1"/>
      <c r="U45" s="1"/>
      <c r="V45" s="1"/>
      <c r="W45" s="1"/>
      <c r="X45" s="1"/>
    </row>
    <row r="46" spans="1:26" ht="14" customHeight="1">
      <c r="U46" s="1"/>
      <c r="V46" s="1"/>
      <c r="W46" s="1"/>
      <c r="X46" s="1"/>
    </row>
    <row r="80" spans="21:22" ht="15" customHeight="1">
      <c r="U80" s="211"/>
      <c r="V80" s="212" t="str">
        <f>CONCATENATE(大会名リスト!B31)</f>
        <v/>
      </c>
    </row>
    <row r="81" spans="21:22" ht="15" customHeight="1">
      <c r="U81" s="211"/>
      <c r="V81" s="212" t="str">
        <f>CONCATENATE(大会名リスト!B32)</f>
        <v/>
      </c>
    </row>
    <row r="82" spans="21:22" ht="15" customHeight="1">
      <c r="U82" s="212"/>
      <c r="V82" s="212" t="str">
        <f>CONCATENATE(大会名リスト!B33)</f>
        <v/>
      </c>
    </row>
    <row r="83" spans="21:22" ht="15" customHeight="1">
      <c r="V83" s="212" t="str">
        <f>CONCATENATE(大会名リスト!B34)</f>
        <v/>
      </c>
    </row>
    <row r="84" spans="21:22" ht="15" customHeight="1">
      <c r="V84" s="212" t="str">
        <f>CONCATENATE(大会名リスト!B35)</f>
        <v/>
      </c>
    </row>
    <row r="85" spans="21:22" ht="15" customHeight="1">
      <c r="V85" s="212" t="str">
        <f>CONCATENATE(大会名リスト!B36)</f>
        <v/>
      </c>
    </row>
    <row r="86" spans="21:22" ht="15" customHeight="1">
      <c r="V86" s="212" t="str">
        <f>CONCATENATE(大会名リスト!B37)</f>
        <v/>
      </c>
    </row>
    <row r="87" spans="21:22" ht="15" customHeight="1">
      <c r="V87" s="212" t="str">
        <f>CONCATENATE(大会名リスト!B38)</f>
        <v/>
      </c>
    </row>
    <row r="88" spans="21:22" ht="15" customHeight="1">
      <c r="V88" s="212" t="str">
        <f>CONCATENATE(大会名リスト!B39)</f>
        <v/>
      </c>
    </row>
    <row r="89" spans="21:22" ht="15" customHeight="1">
      <c r="V89" s="212" t="str">
        <f>CONCATENATE(大会名リスト!B40)</f>
        <v/>
      </c>
    </row>
    <row r="90" spans="21:22" ht="15" customHeight="1">
      <c r="V90" s="212" t="str">
        <f>CONCATENATE(大会名リスト!B41)</f>
        <v/>
      </c>
    </row>
    <row r="91" spans="21:22" ht="15" customHeight="1">
      <c r="V91" s="212" t="str">
        <f>CONCATENATE(大会名リスト!B42)</f>
        <v/>
      </c>
    </row>
    <row r="92" spans="21:22" ht="15" customHeight="1">
      <c r="V92" s="212" t="str">
        <f>CONCATENATE(大会名リスト!B43)</f>
        <v/>
      </c>
    </row>
    <row r="93" spans="21:22" ht="15" customHeight="1">
      <c r="V93" s="212" t="str">
        <f>CONCATENATE(大会名リスト!B44)</f>
        <v/>
      </c>
    </row>
  </sheetData>
  <mergeCells count="93">
    <mergeCell ref="A1:J1"/>
    <mergeCell ref="K1:M1"/>
    <mergeCell ref="O1:R1"/>
    <mergeCell ref="A2:J2"/>
    <mergeCell ref="K2:M4"/>
    <mergeCell ref="O2:R4"/>
    <mergeCell ref="AA2:AB2"/>
    <mergeCell ref="A3:J3"/>
    <mergeCell ref="A4:J4"/>
    <mergeCell ref="P5:R5"/>
    <mergeCell ref="A7:B9"/>
    <mergeCell ref="C7:R9"/>
    <mergeCell ref="N10:R10"/>
    <mergeCell ref="K11:L11"/>
    <mergeCell ref="N11:R11"/>
    <mergeCell ref="A12:B13"/>
    <mergeCell ref="C12:F13"/>
    <mergeCell ref="A10:B11"/>
    <mergeCell ref="C10:F11"/>
    <mergeCell ref="G10:G13"/>
    <mergeCell ref="H10:L10"/>
    <mergeCell ref="M10:M13"/>
    <mergeCell ref="H12:L12"/>
    <mergeCell ref="N12:R12"/>
    <mergeCell ref="H13:L13"/>
    <mergeCell ref="N13:R13"/>
    <mergeCell ref="H11:J11"/>
    <mergeCell ref="A14:B15"/>
    <mergeCell ref="C14:I15"/>
    <mergeCell ref="J14:K15"/>
    <mergeCell ref="L14:R15"/>
    <mergeCell ref="A16:B18"/>
    <mergeCell ref="C16:I18"/>
    <mergeCell ref="J16:K17"/>
    <mergeCell ref="L16:R18"/>
    <mergeCell ref="J18:K18"/>
    <mergeCell ref="N19:O20"/>
    <mergeCell ref="P19:P20"/>
    <mergeCell ref="Q19:R20"/>
    <mergeCell ref="A21:B21"/>
    <mergeCell ref="D21:G21"/>
    <mergeCell ref="H21:I21"/>
    <mergeCell ref="J21:K21"/>
    <mergeCell ref="L21:P21"/>
    <mergeCell ref="Q21:R21"/>
    <mergeCell ref="A19:B20"/>
    <mergeCell ref="C19:I20"/>
    <mergeCell ref="J19:K20"/>
    <mergeCell ref="L19:L20"/>
    <mergeCell ref="M19:M20"/>
    <mergeCell ref="A23:B24"/>
    <mergeCell ref="D23:F23"/>
    <mergeCell ref="L23:M24"/>
    <mergeCell ref="N23:R24"/>
    <mergeCell ref="C24:K24"/>
    <mergeCell ref="A22:B22"/>
    <mergeCell ref="C22:I22"/>
    <mergeCell ref="J22:K22"/>
    <mergeCell ref="L22:M22"/>
    <mergeCell ref="N22:R22"/>
    <mergeCell ref="A25:B26"/>
    <mergeCell ref="D25:H25"/>
    <mergeCell ref="L25:M26"/>
    <mergeCell ref="N25:R26"/>
    <mergeCell ref="C26:K26"/>
    <mergeCell ref="C29:D29"/>
    <mergeCell ref="E29:G29"/>
    <mergeCell ref="I29:L29"/>
    <mergeCell ref="N29:R29"/>
    <mergeCell ref="A30:B34"/>
    <mergeCell ref="C30:F30"/>
    <mergeCell ref="G30:I30"/>
    <mergeCell ref="J30:O30"/>
    <mergeCell ref="P30:R30"/>
    <mergeCell ref="C31:F31"/>
    <mergeCell ref="A27:B29"/>
    <mergeCell ref="C27:R27"/>
    <mergeCell ref="C28:D28"/>
    <mergeCell ref="E28:G28"/>
    <mergeCell ref="H28:R28"/>
    <mergeCell ref="G40:M40"/>
    <mergeCell ref="J31:O31"/>
    <mergeCell ref="C32:F32"/>
    <mergeCell ref="J32:O32"/>
    <mergeCell ref="C33:F33"/>
    <mergeCell ref="J33:O33"/>
    <mergeCell ref="C34:F34"/>
    <mergeCell ref="J34:O34"/>
    <mergeCell ref="A35:B35"/>
    <mergeCell ref="D35:I35"/>
    <mergeCell ref="J35:K35"/>
    <mergeCell ref="L35:R35"/>
    <mergeCell ref="C38:G38"/>
  </mergeCells>
  <phoneticPr fontId="36"/>
  <pageMargins left="0.7" right="0.7" top="0.75" bottom="0.75" header="0.3" footer="0.3"/>
  <pageSetup paperSize="9" scale="77" orientation="portrait" horizontalDpi="0" verticalDpi="0"/>
  <colBreaks count="1" manualBreakCount="1">
    <brk id="18" max="1048575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94CFEB-4DDE-FB48-944D-E6D6ACADC2CE}">
          <x14:formula1>
            <xm:f>大会名リスト!$L$2:$L$6</xm:f>
          </x14:formula1>
          <xm:sqref>C7:R9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workbookViewId="0">
      <selection activeCell="J17" sqref="J17"/>
    </sheetView>
  </sheetViews>
  <sheetFormatPr baseColWidth="10" defaultColWidth="8.6640625" defaultRowHeight="14" customHeight="1"/>
  <cols>
    <col min="1" max="1" width="3.33203125" customWidth="1"/>
    <col min="11" max="11" width="3.33203125" customWidth="1"/>
  </cols>
  <sheetData>
    <row r="1" spans="1:12" s="104" customFormat="1" ht="18" customHeight="1">
      <c r="A1" s="219" t="s">
        <v>252</v>
      </c>
      <c r="K1" s="219" t="s">
        <v>251</v>
      </c>
    </row>
    <row r="2" spans="1:12" ht="14" customHeight="1">
      <c r="A2">
        <v>1</v>
      </c>
      <c r="B2" t="s">
        <v>96</v>
      </c>
      <c r="H2" s="104"/>
      <c r="K2">
        <v>1</v>
      </c>
      <c r="L2" t="s">
        <v>126</v>
      </c>
    </row>
    <row r="3" spans="1:12" ht="14" customHeight="1">
      <c r="A3">
        <v>2</v>
      </c>
      <c r="B3" t="s">
        <v>128</v>
      </c>
      <c r="H3" s="104"/>
      <c r="K3">
        <v>2</v>
      </c>
      <c r="L3" t="s">
        <v>127</v>
      </c>
    </row>
    <row r="4" spans="1:12" ht="14" customHeight="1">
      <c r="A4">
        <v>3</v>
      </c>
      <c r="B4" t="s">
        <v>129</v>
      </c>
      <c r="H4" s="104"/>
      <c r="K4">
        <v>3</v>
      </c>
      <c r="L4" s="106" t="s">
        <v>142</v>
      </c>
    </row>
    <row r="5" spans="1:12" ht="14" customHeight="1">
      <c r="A5">
        <v>4</v>
      </c>
      <c r="B5" t="s">
        <v>130</v>
      </c>
      <c r="H5" s="104"/>
      <c r="K5">
        <v>4</v>
      </c>
      <c r="L5" t="s">
        <v>143</v>
      </c>
    </row>
    <row r="6" spans="1:12" ht="14" customHeight="1">
      <c r="A6">
        <v>5</v>
      </c>
      <c r="B6" t="s">
        <v>131</v>
      </c>
      <c r="H6" s="104"/>
      <c r="K6">
        <v>5</v>
      </c>
      <c r="L6" t="s">
        <v>144</v>
      </c>
    </row>
    <row r="7" spans="1:12" ht="12.75" customHeight="1">
      <c r="A7">
        <v>6</v>
      </c>
      <c r="B7" t="s">
        <v>132</v>
      </c>
      <c r="C7" s="3"/>
      <c r="D7" s="3"/>
      <c r="H7" s="104"/>
    </row>
    <row r="8" spans="1:12" ht="12.75" customHeight="1">
      <c r="A8">
        <v>7</v>
      </c>
      <c r="B8" t="s">
        <v>133</v>
      </c>
      <c r="H8" s="104"/>
    </row>
    <row r="9" spans="1:12" ht="14" customHeight="1">
      <c r="A9">
        <v>8</v>
      </c>
      <c r="B9" t="s">
        <v>134</v>
      </c>
      <c r="H9" s="104"/>
    </row>
    <row r="10" spans="1:12" ht="14" customHeight="1">
      <c r="A10">
        <v>9</v>
      </c>
      <c r="B10" t="s">
        <v>135</v>
      </c>
      <c r="H10" s="104"/>
    </row>
    <row r="11" spans="1:12" ht="14" customHeight="1">
      <c r="A11">
        <v>10</v>
      </c>
      <c r="B11" t="s">
        <v>136</v>
      </c>
      <c r="H11" s="104"/>
    </row>
    <row r="12" spans="1:12" ht="14" customHeight="1">
      <c r="A12">
        <v>11</v>
      </c>
      <c r="B12" t="s">
        <v>137</v>
      </c>
      <c r="H12" s="104"/>
    </row>
    <row r="13" spans="1:12" ht="14" customHeight="1">
      <c r="A13">
        <v>12</v>
      </c>
      <c r="B13" t="s">
        <v>138</v>
      </c>
      <c r="H13" s="104"/>
    </row>
    <row r="14" spans="1:12" ht="14" customHeight="1">
      <c r="A14">
        <v>13</v>
      </c>
      <c r="B14" t="s">
        <v>139</v>
      </c>
      <c r="H14" s="104"/>
    </row>
    <row r="15" spans="1:12" ht="14" customHeight="1">
      <c r="A15">
        <v>14</v>
      </c>
      <c r="B15" s="101" t="s">
        <v>140</v>
      </c>
      <c r="H15" s="104"/>
    </row>
    <row r="16" spans="1:12" ht="14" customHeight="1">
      <c r="A16">
        <v>15</v>
      </c>
      <c r="B16" t="s">
        <v>141</v>
      </c>
      <c r="H16" s="104"/>
    </row>
    <row r="17" spans="2:8" ht="14" customHeight="1">
      <c r="B17" s="101"/>
      <c r="H17" s="104"/>
    </row>
    <row r="18" spans="2:8" ht="14" customHeight="1">
      <c r="H18" s="104"/>
    </row>
    <row r="19" spans="2:8" ht="14" customHeight="1">
      <c r="B19" s="106"/>
      <c r="H19" s="104"/>
    </row>
    <row r="20" spans="2:8" ht="14" customHeight="1">
      <c r="H20" s="104"/>
    </row>
    <row r="21" spans="2:8" ht="14" customHeight="1">
      <c r="H21" s="104"/>
    </row>
    <row r="22" spans="2:8" ht="14" customHeight="1">
      <c r="H22" s="104"/>
    </row>
    <row r="23" spans="2:8" ht="16" customHeight="1">
      <c r="B23" s="109"/>
      <c r="H23" s="104"/>
    </row>
    <row r="24" spans="2:8" ht="16" customHeight="1">
      <c r="B24" s="109"/>
    </row>
    <row r="26" spans="2:8" ht="14" customHeight="1">
      <c r="B26" s="106"/>
      <c r="H26" s="690"/>
    </row>
    <row r="27" spans="2:8" ht="14" customHeight="1">
      <c r="B27" s="106"/>
      <c r="H27" s="690"/>
    </row>
    <row r="28" spans="2:8" ht="14" customHeight="1">
      <c r="B28" s="106"/>
      <c r="H28" s="690"/>
    </row>
    <row r="29" spans="2:8" ht="14" customHeight="1">
      <c r="H29" s="690"/>
    </row>
    <row r="30" spans="2:8" ht="14" customHeight="1">
      <c r="B30" s="107"/>
      <c r="H30" s="690"/>
    </row>
    <row r="31" spans="2:8" ht="14" customHeight="1">
      <c r="H31" s="690"/>
    </row>
    <row r="33" spans="2:2" ht="14" customHeight="1">
      <c r="B33" s="107"/>
    </row>
  </sheetData>
  <mergeCells count="1">
    <mergeCell ref="H26:H31"/>
  </mergeCells>
  <phoneticPr fontId="36"/>
  <pageMargins left="0.78700000000000003" right="0.78700000000000003" top="0.98399999999999999" bottom="0.98399999999999999" header="0.51200000000000001" footer="0.51200000000000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入力説明</vt:lpstr>
      <vt:lpstr>選手登録ページ</vt:lpstr>
      <vt:lpstr>エントリーフォーム（印刷）</vt:lpstr>
      <vt:lpstr>ジュニア大会用エントリーフォーム（印刷）</vt:lpstr>
      <vt:lpstr>直入力用フォーム</vt:lpstr>
      <vt:lpstr>ジュニア大会直入力用フォーム</vt:lpstr>
      <vt:lpstr>大会名リスト</vt:lpstr>
      <vt:lpstr>'エントリーフォーム（印刷）'!Print_Area</vt:lpstr>
      <vt:lpstr>ジュニア大会直入力用フォーム!Print_Area</vt:lpstr>
      <vt:lpstr>'ジュニア大会用エントリーフォーム（印刷）'!Print_Area</vt:lpstr>
      <vt:lpstr>直入力用フォーム!Print_Area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筒井</dc:creator>
  <cp:keywords/>
  <dc:description/>
  <cp:lastModifiedBy>富井 彦</cp:lastModifiedBy>
  <cp:lastPrinted>2024-11-26T01:53:15Z</cp:lastPrinted>
  <dcterms:created xsi:type="dcterms:W3CDTF">2004-11-30T01:43:23Z</dcterms:created>
  <dcterms:modified xsi:type="dcterms:W3CDTF">2024-11-29T00:53:23Z</dcterms:modified>
  <cp:category/>
</cp:coreProperties>
</file>